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niza003\Documents\"/>
    </mc:Choice>
  </mc:AlternateContent>
  <xr:revisionPtr revIDLastSave="0" documentId="13_ncr:1_{7698B746-F0B8-40CF-80AF-4D84C1D3D3DF}" xr6:coauthVersionLast="45" xr6:coauthVersionMax="45" xr10:uidLastSave="{00000000-0000-0000-0000-000000000000}"/>
  <bookViews>
    <workbookView xWindow="28680" yWindow="-4005" windowWidth="30960" windowHeight="16920" firstSheet="1" activeTab="1" xr2:uid="{00000000-000D-0000-FFFF-FFFF00000000}"/>
  </bookViews>
  <sheets>
    <sheet name="BIG SIMULATOR" sheetId="24" state="veryHidden" r:id="rId1"/>
    <sheet name="Capa" sheetId="27" r:id="rId2"/>
    <sheet name="Simular IRS 2020" sheetId="23" r:id="rId3"/>
    <sheet name="Informações 2020" sheetId="20" r:id="rId4"/>
    <sheet name="Disclaimer" sheetId="21" r:id="rId5"/>
    <sheet name="Ajuda" sheetId="22" r:id="rId6"/>
  </sheets>
  <definedNames>
    <definedName name="Calculo">'Simular IRS 2020'!$63:$82</definedName>
    <definedName name="Campos_clear">'Simular IRS 2020'!$G$25,'Simular IRS 2020'!$L$25,'Simular IRS 2020'!$G$29,'Simular IRS 2020'!$L$29,'Simular IRS 2020'!$G$35,'Simular IRS 2020'!$G$40,'Simular IRS 2020'!$G$42,'Simular IRS 2020'!$G$44,'Simular IRS 2020'!$G$48,'Simular IRS 2020'!$G$54,'Simular IRS 2020'!$G$56,'Simular IRS 2020'!$G$58,'Simular IRS 2020'!$G$46:$H$46,'Simular IRS 2020'!$G$37:$H$37,'Simular IRS 2020'!$F$18,'Simular IRS 2020'!$F$20</definedName>
    <definedName name="cells_SujB">'Simular IRS 2020'!$L$25,'Simular IRS 2020'!$L$29</definedName>
    <definedName name="Despesas">'Simular IRS 2020'!$33:$60</definedName>
    <definedName name="Despesas_Educacao_clear">'Simular IRS 2020'!$G$37</definedName>
    <definedName name="Despesas_gerais_clear">'Simular IRS 2020'!$G$46</definedName>
    <definedName name="Estado_Civil">'Simular IRS 2020'!$F$8</definedName>
    <definedName name="Informação_Pessoal">'Simular IRS 2020'!$6:$23</definedName>
    <definedName name="PPR_B">'Simular IRS 2020'!$56:$56,'Simular IRS 2020'!$20:$20</definedName>
    <definedName name="_xlnm.Print_Area" localSheetId="5">Ajuda!$A$1:$F$1</definedName>
    <definedName name="_xlnm.Print_Area" localSheetId="0">'BIG SIMULATOR'!$A$12:$I$101</definedName>
    <definedName name="_xlnm.Print_Area" localSheetId="4">Disclaimer!$A$1:$E$1</definedName>
    <definedName name="_xlnm.Print_Area" localSheetId="3">'Informações 2020'!$A$1:$J$73</definedName>
    <definedName name="_xlnm.Print_Area" localSheetId="2">'Simular IRS 2020'!$A$62:$P$86</definedName>
    <definedName name="_xlnm.Print_Titles" localSheetId="2">'Simular IRS 2020'!$1:$4</definedName>
    <definedName name="R_dependentes">'Simular IRS 2020'!$F$12,'Simular IRS 2020'!$F$14,'Simular IRS 2020'!$F$16</definedName>
    <definedName name="Rendimentos">'Simular IRS 2020'!$23:$32</definedName>
    <definedName name="SujeitoB">'Simular IRS 2020'!$L:$L</definedName>
    <definedName name="Tipo_Tributacao">'Simular IRS 2020'!$F$10</definedName>
    <definedName name="tipo_tributação">'Simular IRS 2020'!$D$9:$M$10</definedName>
    <definedName name="Z_3C8D6C04_D0B9_42A9_BB67_2D57FFC3AA10_.wvu.PrintArea" localSheetId="5" hidden="1">Ajuda!$C$3:$M$65</definedName>
    <definedName name="Z_3C8D6C04_D0B9_42A9_BB67_2D57FFC3AA10_.wvu.PrintArea" localSheetId="4" hidden="1">Disclaimer!$C$4:$M$54</definedName>
    <definedName name="Z_3C8D6C04_D0B9_42A9_BB67_2D57FFC3AA10_.wvu.PrintArea" localSheetId="3" hidden="1">'Informações 2020'!$A$4:$G$73</definedName>
    <definedName name="Z_3C8D6C04_D0B9_42A9_BB67_2D57FFC3AA10_.wvu.PrintArea" localSheetId="2" hidden="1">'Simular IRS 2020'!$B$5:$P$63</definedName>
    <definedName name="Z_3C8D6C04_D0B9_42A9_BB67_2D57FFC3AA10_.wvu.Rows" localSheetId="2" hidden="1">'Simular IRS 2020'!$B$61:$IW$61</definedName>
  </definedNames>
  <calcPr calcId="152511"/>
</workbook>
</file>

<file path=xl/calcChain.xml><?xml version="1.0" encoding="utf-8"?>
<calcChain xmlns="http://schemas.openxmlformats.org/spreadsheetml/2006/main">
  <c r="H73" i="24" l="1"/>
  <c r="G73" i="24"/>
  <c r="L79" i="24" l="1"/>
  <c r="K79" i="24"/>
  <c r="C97" i="24" l="1"/>
  <c r="C86" i="24"/>
  <c r="C91" i="24"/>
  <c r="C89" i="24"/>
  <c r="C88" i="24"/>
  <c r="K140" i="24" l="1"/>
  <c r="K139" i="24"/>
  <c r="K115" i="24"/>
  <c r="K114" i="24"/>
  <c r="H87" i="24" l="1"/>
  <c r="C87" i="24"/>
  <c r="K133" i="24" l="1"/>
  <c r="K132" i="24"/>
  <c r="K131" i="24"/>
  <c r="K130" i="24"/>
  <c r="K129" i="24"/>
  <c r="K128" i="24"/>
  <c r="F167" i="24"/>
  <c r="F173" i="24"/>
  <c r="C90" i="24" l="1"/>
  <c r="D63" i="23" s="1"/>
  <c r="M140" i="24" l="1"/>
  <c r="M115" i="24"/>
  <c r="H142" i="24"/>
  <c r="H91" i="24" l="1"/>
  <c r="H90" i="24"/>
  <c r="H89" i="24"/>
  <c r="H54" i="24" l="1"/>
  <c r="G54" i="24"/>
  <c r="C96" i="24"/>
  <c r="H160" i="24" l="1"/>
  <c r="G160" i="24"/>
  <c r="H51" i="24"/>
  <c r="G48" i="24"/>
  <c r="E71" i="23" s="1"/>
  <c r="G51" i="24"/>
  <c r="H48" i="24"/>
  <c r="G71" i="23" s="1"/>
  <c r="K107" i="24"/>
  <c r="K106" i="24" l="1"/>
  <c r="K105" i="24"/>
  <c r="K104" i="24"/>
  <c r="C95" i="24" l="1"/>
  <c r="M88" i="24"/>
  <c r="M86" i="24"/>
  <c r="N88" i="24"/>
  <c r="N86" i="24"/>
  <c r="M90" i="24" l="1"/>
  <c r="I130" i="24"/>
  <c r="I131" i="24" s="1"/>
  <c r="I133" i="24" s="1"/>
  <c r="H130" i="24"/>
  <c r="H131" i="24" s="1"/>
  <c r="H133" i="24" s="1"/>
  <c r="I112" i="24"/>
  <c r="H112" i="24"/>
  <c r="I107" i="24"/>
  <c r="H107" i="24"/>
  <c r="F186" i="24"/>
  <c r="F179" i="24"/>
  <c r="E67" i="23" l="1"/>
  <c r="G67" i="23"/>
  <c r="K108" i="24" l="1"/>
  <c r="K103" i="24"/>
  <c r="H146" i="24" l="1"/>
  <c r="H94" i="24"/>
  <c r="H93" i="24"/>
  <c r="H92" i="24"/>
  <c r="H88" i="24"/>
  <c r="H86" i="24"/>
  <c r="H50" i="24" l="1"/>
  <c r="G50" i="24"/>
  <c r="I124" i="24"/>
  <c r="I125" i="24" s="1"/>
  <c r="I127" i="24" s="1"/>
  <c r="H124" i="24"/>
  <c r="H125" i="24" s="1"/>
  <c r="H127" i="24" s="1"/>
  <c r="P211" i="24"/>
  <c r="I135" i="24" l="1"/>
  <c r="H18" i="24" s="1"/>
  <c r="H56" i="24" s="1"/>
  <c r="H108" i="24"/>
  <c r="H110" i="24" s="1"/>
  <c r="I108" i="24"/>
  <c r="I110" i="24" s="1"/>
  <c r="H135" i="24"/>
  <c r="G18" i="24" s="1"/>
  <c r="G56" i="24" s="1"/>
  <c r="H117" i="24" l="1"/>
  <c r="G17" i="24" s="1"/>
  <c r="G20" i="24" s="1"/>
  <c r="H113" i="24"/>
  <c r="H115" i="24" s="1"/>
  <c r="H119" i="24" s="1"/>
  <c r="G23" i="24" s="1"/>
  <c r="I113" i="24"/>
  <c r="I115" i="24" s="1"/>
  <c r="I119" i="24" s="1"/>
  <c r="H23" i="24" s="1"/>
  <c r="I117" i="24"/>
  <c r="H17" i="24" s="1"/>
  <c r="H20" i="24" s="1"/>
  <c r="I137" i="24" l="1"/>
  <c r="H137" i="24"/>
  <c r="G26" i="24" l="1"/>
  <c r="G27" i="24" s="1"/>
  <c r="G29" i="24" s="1"/>
  <c r="H26" i="24"/>
  <c r="H27" i="24" s="1"/>
  <c r="H29" i="24" s="1"/>
  <c r="H36" i="24" s="1"/>
  <c r="M139" i="24" s="1"/>
  <c r="H40" i="24" l="1"/>
  <c r="H39" i="24"/>
  <c r="H37" i="24"/>
  <c r="H38" i="24" s="1"/>
  <c r="H186" i="24"/>
  <c r="H52" i="24" s="1"/>
  <c r="H179" i="24"/>
  <c r="H53" i="24" s="1"/>
  <c r="H42" i="24" l="1"/>
  <c r="H44" i="24" s="1"/>
  <c r="G36" i="24"/>
  <c r="M114" i="24" s="1"/>
  <c r="G40" i="24" l="1"/>
  <c r="G68" i="23"/>
  <c r="H57" i="24"/>
  <c r="G39" i="24"/>
  <c r="G37" i="24"/>
  <c r="G38" i="24" s="1"/>
  <c r="H173" i="24"/>
  <c r="G52" i="24" s="1"/>
  <c r="H167" i="24"/>
  <c r="G53" i="24" s="1"/>
  <c r="G42" i="24" l="1"/>
  <c r="G44" i="24" s="1"/>
  <c r="H58" i="24"/>
  <c r="G73" i="23" s="1"/>
  <c r="E68" i="23" l="1"/>
  <c r="G57" i="24"/>
  <c r="G58" i="24" l="1"/>
  <c r="E73" i="23" s="1"/>
  <c r="H143" i="24" l="1"/>
  <c r="H144" i="24" l="1"/>
  <c r="H159" i="24" s="1"/>
  <c r="H47" i="24" s="1"/>
  <c r="G159" i="24"/>
  <c r="G47" i="24" s="1"/>
  <c r="G55" i="24"/>
  <c r="G60" i="24" s="1"/>
  <c r="H55" i="24"/>
  <c r="H60" i="24" s="1"/>
  <c r="E70" i="23" l="1"/>
  <c r="G70" i="23"/>
  <c r="G72" i="23"/>
  <c r="H63" i="24"/>
  <c r="E72" i="23"/>
  <c r="G63" i="24"/>
  <c r="G74" i="23" l="1"/>
  <c r="G65" i="24"/>
  <c r="E74" i="23"/>
  <c r="H65" i="24"/>
  <c r="M66" i="24" l="1"/>
  <c r="N66" i="24" s="1"/>
  <c r="M68" i="24"/>
  <c r="N68" i="24" s="1"/>
  <c r="K66" i="24"/>
  <c r="L66" i="24" s="1"/>
  <c r="K68" i="24"/>
  <c r="L68" i="24" s="1"/>
  <c r="H72" i="24"/>
  <c r="G72" i="24"/>
  <c r="L70" i="24" l="1"/>
  <c r="N70" i="24"/>
  <c r="H74" i="24" l="1"/>
  <c r="G74" i="24"/>
  <c r="L72" i="24" l="1"/>
  <c r="L73" i="24"/>
  <c r="H78" i="24"/>
  <c r="G79" i="23" s="1"/>
  <c r="H75" i="24" l="1"/>
  <c r="G75" i="24"/>
  <c r="E76" i="23" l="1"/>
  <c r="E75" i="23"/>
  <c r="H77" i="24"/>
  <c r="H80" i="24" s="1"/>
  <c r="G77" i="23" s="1"/>
  <c r="G75" i="23"/>
  <c r="G76" i="23"/>
  <c r="G78" i="24"/>
  <c r="E79" i="23" s="1"/>
  <c r="G77" i="24" l="1"/>
  <c r="G80" i="24" s="1"/>
  <c r="H81" i="24" l="1"/>
  <c r="G78" i="23" s="1"/>
  <c r="E77" i="23"/>
</calcChain>
</file>

<file path=xl/sharedStrings.xml><?xml version="1.0" encoding="utf-8"?>
<sst xmlns="http://schemas.openxmlformats.org/spreadsheetml/2006/main" count="298" uniqueCount="234">
  <si>
    <t>IRS antes de deduções (1)</t>
  </si>
  <si>
    <t>Rendimento líquido de IRS</t>
  </si>
  <si>
    <t>Taxa efetiva</t>
  </si>
  <si>
    <t>Estado civil</t>
  </si>
  <si>
    <t>PENSÕES</t>
  </si>
  <si>
    <t>DEDUÇÕES À COLECTA</t>
  </si>
  <si>
    <t>Despesas de educação</t>
  </si>
  <si>
    <t>Encargos com pensões de alimentos</t>
  </si>
  <si>
    <t>Contribuições para Planos Poupança Reforma (PPR's)</t>
  </si>
  <si>
    <t>Encargos com donativos</t>
  </si>
  <si>
    <t>Rendimento bruto</t>
  </si>
  <si>
    <t>Passo 1</t>
  </si>
  <si>
    <t>Informação pessoal</t>
  </si>
  <si>
    <t>Rendimentos</t>
  </si>
  <si>
    <t>Passo 2</t>
  </si>
  <si>
    <t>Pensões</t>
  </si>
  <si>
    <t>Passo 3</t>
  </si>
  <si>
    <t>Deduções
à coleta</t>
  </si>
  <si>
    <t>Despesas de saúde</t>
  </si>
  <si>
    <t>Contribuições para Planos Poupança Reforma (PPR)</t>
  </si>
  <si>
    <t>Deduções à coleta</t>
  </si>
  <si>
    <t>Juros</t>
  </si>
  <si>
    <t>Estado Civil</t>
  </si>
  <si>
    <t>Casado / Unido de facto</t>
  </si>
  <si>
    <t>Solteiro / Viúvo / Divorciado</t>
  </si>
  <si>
    <t>Continente</t>
  </si>
  <si>
    <t>Número de Filhos</t>
  </si>
  <si>
    <t>Rendimento colectável</t>
  </si>
  <si>
    <t>Taxa</t>
  </si>
  <si>
    <t>Limite das deduções à colecta</t>
  </si>
  <si>
    <t xml:space="preserve">Parcela </t>
  </si>
  <si>
    <t>(Euros)</t>
  </si>
  <si>
    <t>(%)</t>
  </si>
  <si>
    <t>Abater</t>
  </si>
  <si>
    <t>DESCRIÇÃO</t>
  </si>
  <si>
    <t>RENDIMENTO BRUTO</t>
  </si>
  <si>
    <t>De</t>
  </si>
  <si>
    <t>Até</t>
  </si>
  <si>
    <t xml:space="preserve">TOTAL </t>
  </si>
  <si>
    <t>DEDUÇÕES ESPECÍFICAS</t>
  </si>
  <si>
    <t>TOTAL</t>
  </si>
  <si>
    <t>CÁLCULO DO IMPOSTO:</t>
  </si>
  <si>
    <t xml:space="preserve">    COEFICIENTE CONJUGAL</t>
  </si>
  <si>
    <t xml:space="preserve">    TAXA A APLICAR</t>
  </si>
  <si>
    <t xml:space="preserve">    PARCELA A ABATER</t>
  </si>
  <si>
    <t xml:space="preserve">     SUB-TOTAL</t>
  </si>
  <si>
    <t>DESPESAS DE SAÚDE</t>
  </si>
  <si>
    <t>DESPESAS DE EDUCAÇÃO</t>
  </si>
  <si>
    <t>RENDAS</t>
  </si>
  <si>
    <t>PENSÃO DE ALIMENTOS</t>
  </si>
  <si>
    <t>TOTAL (SAUDE; EDUCAÇÃO; IMOVEIS; RENDAS; PENSÕES DE ALIMENTOS)</t>
  </si>
  <si>
    <t>LIMITE OU SOMA</t>
  </si>
  <si>
    <t>CONTRIBUIÇÕES PARA PPR</t>
  </si>
  <si>
    <t>ENCARGOS COM DONATIVOS</t>
  </si>
  <si>
    <t>TOTAL (EBF)</t>
  </si>
  <si>
    <t>TOTAL DAS DEDUÇÕES</t>
  </si>
  <si>
    <t>TAXA ADICIONAL DE SOLIDARIEDADE</t>
  </si>
  <si>
    <t>IMPOSTO APURADO</t>
  </si>
  <si>
    <t>Escalões</t>
  </si>
  <si>
    <t>Parcela</t>
  </si>
  <si>
    <t>TAXA DE SOLIDARIEDADE</t>
  </si>
  <si>
    <t>DEDUÇÕES À COLETA</t>
  </si>
  <si>
    <t>RENDIMENTO</t>
  </si>
  <si>
    <t>Sujeito Passivo A</t>
  </si>
  <si>
    <t>Sujeito Passivo B</t>
  </si>
  <si>
    <t>Estado Civil: Solteiro (1), Casado (2)</t>
  </si>
  <si>
    <t>Encargos com imóveis</t>
  </si>
  <si>
    <t>&gt;3</t>
  </si>
  <si>
    <t>Rendas</t>
  </si>
  <si>
    <t>Nº de dependentes*:</t>
  </si>
  <si>
    <t>Pensão de alimentos</t>
  </si>
  <si>
    <t>PPR A</t>
  </si>
  <si>
    <t>PPR B</t>
  </si>
  <si>
    <t>Donativos</t>
  </si>
  <si>
    <t>PENSÕES VELHICE</t>
  </si>
  <si>
    <t>Rendimento do trabalho dependente do sujeito passivo A</t>
  </si>
  <si>
    <t>Contribuições obrigatórias para a SS</t>
  </si>
  <si>
    <t>Dedução mínima prevista para rendimentos da categoria</t>
  </si>
  <si>
    <t>Dedução aplicável</t>
  </si>
  <si>
    <t>Rendimento do trabalho dependente do sujeito passivo B</t>
  </si>
  <si>
    <t>TOTAL SP A+B</t>
  </si>
  <si>
    <t>RENDIMENTO BRUTO DA CATEGORIA</t>
  </si>
  <si>
    <t xml:space="preserve">DEDUÇÃO ESPECÍFICA AOS REND. CATEGORIA </t>
  </si>
  <si>
    <t>Pensões de velhice</t>
  </si>
  <si>
    <t>Total de Pensões</t>
  </si>
  <si>
    <t>(1) Solteiro, (2) Casado</t>
  </si>
  <si>
    <t>Número de Dependentes</t>
  </si>
  <si>
    <t>Idade ≤ 3 anos a 31/12</t>
  </si>
  <si>
    <t>Idade &gt; 3 anos a 31/12</t>
  </si>
  <si>
    <t>Ano de contrato</t>
  </si>
  <si>
    <t>Ascendentes</t>
  </si>
  <si>
    <t>Nº de ascendentes</t>
  </si>
  <si>
    <t>Número de Ascendentes</t>
  </si>
  <si>
    <t>Nº de Ascendentes</t>
  </si>
  <si>
    <t>DESPESAS GERAIS</t>
  </si>
  <si>
    <t>Despesas Gerais</t>
  </si>
  <si>
    <t>Deduções por dependentes e ascendentes</t>
  </si>
  <si>
    <t>À coleta do IRS devida pelos sujeitos passivos, é dedutível:</t>
  </si>
  <si>
    <t>Deduções por despesas gerais</t>
  </si>
  <si>
    <t>15% do valor suportado por qualquer membro do agregado familiar:</t>
  </si>
  <si>
    <t>Dedução por despesas de saúde</t>
  </si>
  <si>
    <t>Taxas</t>
  </si>
  <si>
    <t>20% dos encargos com pensões de alimentos, desde que resultantes de sentença judicial ou acordo judicialmente homologado</t>
  </si>
  <si>
    <t>Tributação conjunta</t>
  </si>
  <si>
    <t>Tributação separada</t>
  </si>
  <si>
    <t>Tipo de tributação</t>
  </si>
  <si>
    <t>Tributação Separada / Tributação Conjunta</t>
  </si>
  <si>
    <t>35% do valor suportado por qualquer membro do agregado familiar:</t>
  </si>
  <si>
    <t>ã</t>
  </si>
  <si>
    <t>Dedução por despesas com educação</t>
  </si>
  <si>
    <t>Despesas de saúde e prémios de seguros de saúde</t>
  </si>
  <si>
    <t>Deduções à coleta do IRS, incluindo benefícios fiscais</t>
  </si>
  <si>
    <t>ENCARGOS COM IMÓVEIS - JUROS</t>
  </si>
  <si>
    <t>Idade Sujeito Passivo A</t>
  </si>
  <si>
    <t>Idade Sujeito Passivo B</t>
  </si>
  <si>
    <t>Despesas gerais (outras não referidas acima)</t>
  </si>
  <si>
    <t>Simulador não prevê as seguintes situações</t>
  </si>
  <si>
    <t>Pressupostos da estimativa de imposto</t>
  </si>
  <si>
    <t>● a dedução opera no ano em que as faturas foram emitidas;</t>
  </si>
  <si>
    <t>● para beneficiar da dedução os sujeitos passivos devem pedir ao emitente a inclusão do seu número de identificação fiscal nas faturas;</t>
  </si>
  <si>
    <t>● limite global de € 250 para cada sujeito passivo;</t>
  </si>
  <si>
    <t>45% do valor suportado por qualquer membro do agregado familiar com o limite global de € 335, nas famílias monoparentais.</t>
  </si>
  <si>
    <t>● limite global de € 1.000;</t>
  </si>
  <si>
    <t>●  são elegíveis para dedução as faturas que titulem prestações de serviços e aquisições de bens, isentos de IVA ou tributados à taxa reduzida, nas seguintes atividades:</t>
  </si>
  <si>
    <t xml:space="preserve">     - atividade de saúde humana;</t>
  </si>
  <si>
    <t xml:space="preserve"> - prémios de seguros de saúde.</t>
  </si>
  <si>
    <t>20% do valor aplicado com o limite de € 300, € 350 ou € 400 consoante a idade do sujeito passivo.</t>
  </si>
  <si>
    <t>14,5%</t>
  </si>
  <si>
    <t>28,5%</t>
  </si>
  <si>
    <t>Nº de Dependentes com 3 anos ou menos</t>
  </si>
  <si>
    <t>Nº de Dependentes com mais de 3 anos</t>
  </si>
  <si>
    <t>&lt;=3</t>
  </si>
  <si>
    <t>PENSÕES DE VELHICE</t>
  </si>
  <si>
    <t>RENDIMENTO DO TRABALHO</t>
  </si>
  <si>
    <r>
      <t xml:space="preserve">Ano do contrato </t>
    </r>
    <r>
      <rPr>
        <sz val="8"/>
        <color indexed="8"/>
        <rFont val="Arial"/>
        <family val="2"/>
        <scheme val="minor"/>
      </rPr>
      <t>(preenchimento obrigatório)</t>
    </r>
  </si>
  <si>
    <t>Trabalho Dependente - Dedução específica</t>
  </si>
  <si>
    <t>TRABALHO DEPENDENTE</t>
  </si>
  <si>
    <t>Categoria A</t>
  </si>
  <si>
    <t>Rendimentos do trabalho dependente</t>
  </si>
  <si>
    <t>Categoria H</t>
  </si>
  <si>
    <t>Pensões - Dedução específica</t>
  </si>
  <si>
    <t>RENDIMENTO COLETÁVEL</t>
  </si>
  <si>
    <t xml:space="preserve">    APLICAÇÃO DE TAXA PROGRESSIVA</t>
  </si>
  <si>
    <t>COLETA</t>
  </si>
  <si>
    <t>DEDUÇÕES DEPENDENTES E ASCENDENTES</t>
  </si>
  <si>
    <t>Despesas com rendas para habitação própria permanente</t>
  </si>
  <si>
    <t>Dependentes com mais de 3 anos</t>
  </si>
  <si>
    <t>Dependentes com 3 anos ou menos (sem maj)</t>
  </si>
  <si>
    <t>Dependentes com 3 anos ou menos (com maj)</t>
  </si>
  <si>
    <t>Ascendentes (mais do que 1)</t>
  </si>
  <si>
    <t>Ascendentes (apenas 1)</t>
  </si>
  <si>
    <t>Dedução dependentes</t>
  </si>
  <si>
    <t>Dedução ascendentes</t>
  </si>
  <si>
    <t xml:space="preserve">       Saúde / Educação / Imóveis / Pensão de alimentos</t>
  </si>
  <si>
    <t xml:space="preserve">       Benefícios fiscais</t>
  </si>
  <si>
    <t>Despesas de educação do agregado familiar</t>
  </si>
  <si>
    <t>Encargos com imóveis - juros</t>
  </si>
  <si>
    <t>Limite Dedução Juros 2019</t>
  </si>
  <si>
    <t>Limite Dedução Rendas 2019</t>
  </si>
  <si>
    <t>Limite Dedução Rendas 2020</t>
  </si>
  <si>
    <t>Limite Dedução Juros 2020</t>
  </si>
  <si>
    <t>Taxas IRS e limites dedução à coleta</t>
  </si>
  <si>
    <t>Total deduções à coleta ou limite (2)</t>
  </si>
  <si>
    <t>Deduções à coleta:</t>
  </si>
  <si>
    <t>IAS 2019</t>
  </si>
  <si>
    <t>IAS 2020</t>
  </si>
  <si>
    <t>RENDIMENTO LÍQUIDO APÓS MÍNIMO DE EXISTÊNCIA</t>
  </si>
  <si>
    <t>TAXA EFETIVA</t>
  </si>
  <si>
    <t xml:space="preserve">       MÍNIMO DE EXISTÊNCIA</t>
  </si>
  <si>
    <t xml:space="preserve">       A DECRESCER À COLETA</t>
  </si>
  <si>
    <t>IMPOSTO APURADO APÓS MÍNIMO DE EXISTÊNCIA</t>
  </si>
  <si>
    <t>Mínimo de existência (3)</t>
  </si>
  <si>
    <t>- As simulações de imposto encontram-se limitadas às categorias de rendimentos e despesas incluídas no simulador;</t>
  </si>
  <si>
    <t>- As estimativas disponibilizadas são meramente ilustrativas e baseadas na interpretação da PwC da Proposta de Lei n.º 69/XXII/2019, relativamente ao Orçamento de Estado para 2020;</t>
  </si>
  <si>
    <t>- Sujeitos passivos deficientes;</t>
  </si>
  <si>
    <t xml:space="preserve">- Agregados Familiares em que os dependentes ou os ascendentes aufiram rendimentos;      </t>
  </si>
  <si>
    <t xml:space="preserve">- Residentes fiscais nos Açores e na Madeira;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</si>
  <si>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 Situações de guarda conjunta de dependentes.</t>
  </si>
  <si>
    <t>- Assume-se por defeito uma majoração de 130%, sem qualquer limitação, dos encargos com donativos. No entanto, a majoração destes encargos dependerá da natureza da entidade beneficiária do mesmo.</t>
  </si>
  <si>
    <t>- O simulador não contempla a dedução referente à exigência de fatura.</t>
  </si>
  <si>
    <t>Exigência de fatura</t>
  </si>
  <si>
    <t>Despesas com aquisição de imóvel para habitação própria permanente</t>
  </si>
  <si>
    <t>- No valor das despesas gerais e familiares, deverá colocar a totalidade das despesas incorridas por si e 50% das despesas incorridas pelos seus dependentes;</t>
  </si>
  <si>
    <t>- No valor das despesas referentes a educação, saúde e encargos com imóveis, deverá colocar a totalidade das despesas incorridas pelo seu agregado familiar;</t>
  </si>
  <si>
    <t xml:space="preserve"> Imposto final (1) - (2) - (3)</t>
  </si>
  <si>
    <t>Taxas IRS (para 2020)</t>
  </si>
  <si>
    <t>Até 7.112</t>
  </si>
  <si>
    <t>De mais de 7.112 até 10.732</t>
  </si>
  <si>
    <t>De mais de 10.732 até 20.322</t>
  </si>
  <si>
    <t>De mais de 20.322 até 25.075</t>
  </si>
  <si>
    <t>De mais de 25.075 até 36.967</t>
  </si>
  <si>
    <t>De mais de 36.967 até 80.882</t>
  </si>
  <si>
    <t>Superior a 80.882</t>
  </si>
  <si>
    <t>* O ascendente terá que viver em comunhão de habitação com o sujeito passivo e não poderá auferir rendimento superior à pensão mínima do regime geral</t>
  </si>
  <si>
    <t>● o valor da dedução é apurado com base nas faturas comunicadas à Autoridade Tributária (AT) pelos emitentes até 25 de fevereiro do ano seguinte ao da sua emissão;</t>
  </si>
  <si>
    <t>- No cálculo da dedução específica das pensões, considera-se que o valor de contribuições obrigatórias para regimes de proteção social e para subsistemas legais de saúde é inferior a € 4.104.</t>
  </si>
  <si>
    <t>●  são elegíveis para dedução as faturas que titulem prestações de serviços e aquisições de bens, tributados à taxa normal de IVA, desde que devidamente justificados através de receita médica.</t>
  </si>
  <si>
    <t>Majoração de 10% do valor de despesas suportadas por estudantes que frequentem estabelecimentos de ensino situados em território do interior e regiões autónomas, caso em que o limite global acima referido é elevado para € 1.000, se derivado deste tipo de despesas.</t>
  </si>
  <si>
    <t>Despesas com pensões de alimentos</t>
  </si>
  <si>
    <t>Rendimento Coletável (€)</t>
  </si>
  <si>
    <t>Parcela a abater (€)</t>
  </si>
  <si>
    <t>Dedução por encargos com imóveis</t>
  </si>
  <si>
    <t>15% do valor suportado por qualquer membro do agregado familiar, relativamente a juros de dívidas, por contratos celebrados até 31 de dezembro de 2011, contraídas para aquisição, construção ou beneficiação de imóveis para fins de habitação permanente ou arrendamento, com o limite de € 296. Este limite poderá ser superior, consoante o rendimento coletável do agregado familiar;</t>
  </si>
  <si>
    <t>15% do valor suportado por qualquer membro do agregado familiar, relativamente a rendas para fins de habitação permanente, com o limite de € 502. Este limite poderá ser superior, consoante o rendimento coletável do agregado familiar. No caso de transferência de residência permanente para um território do interior, o limite poderá ser aumentado para € 1,000, durante 3 anos;</t>
  </si>
  <si>
    <t>- O simulador não contempla a majoração do limite de dedução por encargos com imóveis, referente à transferência de residência permanente para um território do interior.</t>
  </si>
  <si>
    <t>Dedução por exigência de fatura</t>
  </si>
  <si>
    <t>15% do IVA suportado, por qualquer membro do agregado familiar que conste de faturas que titulem determinadas prestações de serviço (manutenção e reparação de veículos automóveis e motociclos, alojamento, restauração e similares, atividades de salões de cabeleireiro e institutos de beleza e atividades veterinárias) e dedução de 100% do IVA suportado, por qualquer membro do agregado familiar com aquisição de passes mensais para utilização de transportes públicos;</t>
  </si>
  <si>
    <r>
      <t>b) € 525 por cada ascendente (acresce € 110 se existir apenas um ascendente no agregado familiar).</t>
    </r>
    <r>
      <rPr>
        <vertAlign val="superscript"/>
        <sz val="10"/>
        <rFont val="Arial"/>
        <family val="2"/>
        <scheme val="minor"/>
      </rPr>
      <t>*</t>
    </r>
  </si>
  <si>
    <t xml:space="preserve">                        - comércio a retalho de material ótico, em estabelecimentos especializados</t>
  </si>
  <si>
    <t>Caso o imposto final seja inferior a 25 €, não haverá lugar ao pagamento de qualquer imposto</t>
  </si>
  <si>
    <t>DIFERENÇA RENDIMENTO LÍQUIDO</t>
  </si>
  <si>
    <t>Diferença de rendimento líquido face a 2019</t>
  </si>
  <si>
    <t xml:space="preserve">        - No valor das pensões de alimentos, deverá colocar unicamente o valor de pensões de alimentos pagas por si.</t>
  </si>
  <si>
    <t xml:space="preserve">     - comércio a retalho de produtos farmacêuticos, em estabelecimentos especializados;</t>
  </si>
  <si>
    <t xml:space="preserve">     - comércio a retalho de produtos médicos e ortopédicos, em estabelecimentos especializados;</t>
  </si>
  <si>
    <t>30% do valor suportado por qualquer membro do agregado familiar com o limite global de € 800. Este limite pode ser aumentado em € 200, quando a diferença seja relativa a arrendamento de imóvel ou de parte de imóvel, a membros do agregado familiar que não tenham mais de 25 anos (cuja localização se situe a uma distância superior a 50 Kms da residência permanente);</t>
  </si>
  <si>
    <t>25% dos donativos destinados a igrejas, instituições religiosas, instituições de caridade, museus, escolas, bibliotecas e outras entidades de cariz social, cultural ou científico reconhecidas pelo Estado, até ao limite de 15% da coleta</t>
  </si>
  <si>
    <t xml:space="preserve">       Despesas gerais</t>
  </si>
  <si>
    <t xml:space="preserve">       Deduções por dependente / ascendente</t>
  </si>
  <si>
    <t>a) € 600 por cada dependente (acresce € 126 e € 300, caso seja o primeiro ou seguintes dependentes com idade igual ou inferior a 3 anos, respetivamente);</t>
  </si>
  <si>
    <t>- O simulador não contempla as situações de despesas relativas a arrendamento de imóvel de estudantes que frequentem um estabelecimento de ensino a uma distância superior a 50 km da sua residência permanente nem a majoração dos encargos incorridos por estudantes que frequentem estabelecimentos de ensino situados no interior e nas regiões autónomas.</t>
  </si>
  <si>
    <t>SMN 2019</t>
  </si>
  <si>
    <t>SMN 2020</t>
  </si>
  <si>
    <t xml:space="preserve">       RENDIMENTO LÍQUIDO</t>
  </si>
  <si>
    <t xml:space="preserve">       APLICAÇÃO DE MÍNIMO DE EXISTÊNCIA?</t>
  </si>
  <si>
    <t>ME Garantido SPA?</t>
  </si>
  <si>
    <t>ME Garantido SPB?</t>
  </si>
  <si>
    <t>Diferença</t>
  </si>
  <si>
    <t>ME na Trib. Conjunta</t>
  </si>
  <si>
    <t>ME Não Casado</t>
  </si>
  <si>
    <t>ME Casado Tsep</t>
  </si>
  <si>
    <t>Soma</t>
  </si>
  <si>
    <t>- As simulações de imposto não consideram o mínimo de existência (i.e. a não aplicação das taxas progressivas) para agregados familiares com três ou mais dependentes com rendimentos baixos.</t>
  </si>
  <si>
    <t>- No valor dos donativos, deverá colocar a totalidade dos donativos efetuados por si e 50% do valor dos donativos efetuados pelos seus dependentes;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</si>
</sst>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* #,##0.00_);_(* \(#,##0.00\);_(* &quot;-&quot;??_);_(@_)"/>
    <numFmt numFmtId="165" formatCode="&quot;€&quot;#,##0.00_);\(&quot;€&quot;#,##0.00\)"/>
    <numFmt numFmtId="166" formatCode="_(&quot;€&quot;* #,##0.00_);_(&quot;€&quot;* \(#,##0.00\);_(&quot;€&quot;* &quot;-&quot;??_);_(@_)"/>
    <numFmt numFmtId="167" formatCode="#,##0.00\ &quot;€&quot;"/>
    <numFmt numFmtId="168" formatCode="0_)"/>
    <numFmt numFmtId="169" formatCode="_-* #,##0.00[$€]_-;\-* #,##0.00[$€]_-;_-* &quot;-&quot;??[$€]_-;_-@_-"/>
    <numFmt numFmtId="170" formatCode="_-* #,##0.00\ [$€]_-;\-* #,##0.00\ [$€]_-;_-* &quot;-&quot;??\ [$€]_-;_-@_-"/>
    <numFmt numFmtId="171" formatCode="_-* #,##0.00\ [$€-816]_-;\-* #,##0.00\ [$€-816]_-;_-* &quot;-&quot;??\ [$€-816]_-;_-@_-"/>
    <numFmt numFmtId="172" formatCode="#,##0.00_)&quot;€&quot;;\(#,##0.00\)&quot;€&quot;"/>
    <numFmt numFmtId="173" formatCode="#,##0_);\(#,##0\)"/>
    <numFmt numFmtId="174" formatCode="#,##0.00_);\(#,##0.00\)"/>
    <numFmt numFmtId="175" formatCode="0.0%"/>
    <numFmt numFmtId="176" formatCode="_-* #,##0\ _€_-;\-* #,##0\ _€_-;_-* &quot;-&quot;??\ _€_-;_-@_-"/>
    <numFmt numFmtId="177" formatCode="#,##0_ ;\-#,##0\ "/>
    <numFmt numFmtId="178" formatCode="0.000"/>
    <numFmt numFmtId="179" formatCode="_-* #,##0\ [$€]_-;\-* #,##0\ [$€]_-;_-* &quot;-&quot;??\ [$€]_-;_-@_-"/>
    <numFmt numFmtId="180" formatCode="#,##0.0"/>
  </numFmts>
  <fonts count="88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Arial MT"/>
    </font>
    <font>
      <sz val="11"/>
      <name val="Georgia"/>
      <family val="1"/>
    </font>
    <font>
      <sz val="7"/>
      <name val="Georgia"/>
      <family val="1"/>
    </font>
    <font>
      <sz val="10"/>
      <name val="Georgia"/>
      <family val="1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1"/>
      <color theme="1"/>
      <name val="Arial"/>
      <family val="2"/>
    </font>
    <font>
      <i/>
      <sz val="10"/>
      <color rgb="FF7F7F7F"/>
      <name val="Arial"/>
      <family val="2"/>
      <scheme val="minor"/>
    </font>
    <font>
      <sz val="10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u/>
      <sz val="10"/>
      <color theme="10"/>
      <name val="Arial"/>
      <family val="2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color theme="1"/>
      <name val="Georgia"/>
      <family val="1"/>
    </font>
    <font>
      <b/>
      <i/>
      <sz val="16"/>
      <color theme="1"/>
      <name val="Georgia"/>
      <family val="1"/>
    </font>
    <font>
      <b/>
      <sz val="10"/>
      <color theme="1"/>
      <name val="Georgia"/>
      <family val="1"/>
    </font>
    <font>
      <sz val="9"/>
      <color theme="1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name val="Arial"/>
      <family val="2"/>
      <scheme val="minor"/>
    </font>
    <font>
      <sz val="11"/>
      <color theme="1"/>
      <name val="Georgia"/>
      <family val="1"/>
    </font>
    <font>
      <sz val="10"/>
      <color theme="1"/>
      <name val="Arial"/>
      <family val="2"/>
    </font>
    <font>
      <b/>
      <sz val="10"/>
      <color theme="0"/>
      <name val="Georgia"/>
      <family val="1"/>
    </font>
    <font>
      <b/>
      <sz val="10"/>
      <color theme="0"/>
      <name val="Arial"/>
      <family val="2"/>
    </font>
    <font>
      <sz val="8"/>
      <color theme="1"/>
      <name val="Georgia"/>
      <family val="1"/>
    </font>
    <font>
      <sz val="10"/>
      <color theme="3"/>
      <name val="Georgia"/>
      <family val="1"/>
    </font>
    <font>
      <sz val="10"/>
      <color theme="0"/>
      <name val="Georgia"/>
      <family val="1"/>
    </font>
    <font>
      <sz val="10"/>
      <color theme="2"/>
      <name val="Georgia"/>
      <family val="1"/>
    </font>
    <font>
      <sz val="11"/>
      <color theme="6"/>
      <name val="Arial"/>
      <family val="2"/>
    </font>
    <font>
      <sz val="10"/>
      <color theme="2"/>
      <name val="Arial"/>
      <family val="2"/>
      <scheme val="minor"/>
    </font>
    <font>
      <sz val="14"/>
      <color theme="1"/>
      <name val="Georgia"/>
      <family val="1"/>
    </font>
    <font>
      <b/>
      <sz val="11"/>
      <color theme="1"/>
      <name val="Arial"/>
      <family val="2"/>
      <scheme val="minor"/>
    </font>
    <font>
      <b/>
      <sz val="11"/>
      <color theme="0"/>
      <name val="Georgia"/>
      <family val="1"/>
    </font>
    <font>
      <b/>
      <sz val="10"/>
      <color rgb="FF968C6D"/>
      <name val="Georgia"/>
      <family val="1"/>
    </font>
    <font>
      <sz val="10"/>
      <name val="Arial"/>
      <family val="2"/>
      <scheme val="minor"/>
    </font>
    <font>
      <sz val="16"/>
      <color theme="6"/>
      <name val="Georgia"/>
      <family val="1"/>
    </font>
    <font>
      <b/>
      <sz val="10"/>
      <color theme="6"/>
      <name val="Georgia"/>
      <family val="1"/>
    </font>
    <font>
      <sz val="10"/>
      <color theme="6"/>
      <name val="Georgia"/>
      <family val="1"/>
    </font>
    <font>
      <sz val="10"/>
      <color theme="6"/>
      <name val="Arial"/>
      <family val="2"/>
    </font>
    <font>
      <sz val="16"/>
      <color theme="6"/>
      <name val="Arial"/>
      <family val="2"/>
    </font>
    <font>
      <b/>
      <i/>
      <sz val="16"/>
      <color theme="6"/>
      <name val="Georgia"/>
      <family val="1"/>
    </font>
    <font>
      <b/>
      <sz val="10"/>
      <color theme="6"/>
      <name val="Arial"/>
      <family val="2"/>
    </font>
    <font>
      <b/>
      <i/>
      <sz val="11"/>
      <color theme="2"/>
      <name val="Arial"/>
      <family val="2"/>
      <scheme val="minor"/>
    </font>
    <font>
      <sz val="11"/>
      <name val="Arial"/>
      <family val="2"/>
      <scheme val="minor"/>
    </font>
    <font>
      <b/>
      <sz val="11"/>
      <color indexed="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2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7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b/>
      <sz val="8"/>
      <color theme="6"/>
      <name val="Arial"/>
      <family val="2"/>
      <scheme val="minor"/>
    </font>
    <font>
      <sz val="11"/>
      <color theme="6"/>
      <name val="Arial"/>
      <family val="2"/>
      <scheme val="minor"/>
    </font>
    <font>
      <b/>
      <u/>
      <sz val="10"/>
      <color theme="0"/>
      <name val="Arial"/>
      <family val="2"/>
      <scheme val="minor"/>
    </font>
    <font>
      <sz val="8"/>
      <color indexed="8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0"/>
      <color theme="2"/>
      <name val="Arial"/>
      <family val="2"/>
      <scheme val="minor"/>
    </font>
    <font>
      <b/>
      <sz val="10"/>
      <color theme="9"/>
      <name val="Arial"/>
      <family val="2"/>
      <scheme val="minor"/>
    </font>
    <font>
      <sz val="8"/>
      <color theme="2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name val="Arial"/>
      <family val="2"/>
      <scheme val="minor"/>
    </font>
    <font>
      <b/>
      <sz val="8"/>
      <color theme="9"/>
      <name val="Arial"/>
      <family val="2"/>
      <scheme val="minor"/>
    </font>
    <font>
      <sz val="11"/>
      <color theme="9"/>
      <name val="Arial"/>
      <family val="2"/>
      <scheme val="minor"/>
    </font>
    <font>
      <b/>
      <sz val="10"/>
      <name val="Arial"/>
      <family val="2"/>
      <scheme val="minor"/>
    </font>
    <font>
      <sz val="8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color rgb="FFFF0000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9"/>
      <color rgb="FF602320"/>
      <name val="Arial"/>
      <family val="2"/>
      <scheme val="minor"/>
    </font>
    <font>
      <sz val="9"/>
      <color rgb="FF602320"/>
      <name val="Arial"/>
      <family val="2"/>
      <scheme val="minor"/>
    </font>
    <font>
      <vertAlign val="superscript"/>
      <sz val="10"/>
      <name val="Arial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0C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D7D7D"/>
        <bgColor indexed="64"/>
      </patternFill>
    </fill>
  </fills>
  <borders count="7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 style="hair">
        <color theme="9"/>
      </left>
      <right style="hair">
        <color theme="9"/>
      </right>
      <top style="hair">
        <color theme="9"/>
      </top>
      <bottom style="hair">
        <color theme="9"/>
      </bottom>
      <diagonal/>
    </border>
    <border>
      <left/>
      <right style="hair">
        <color theme="9"/>
      </right>
      <top style="hair">
        <color theme="9"/>
      </top>
      <bottom style="hair">
        <color theme="9"/>
      </bottom>
      <diagonal/>
    </border>
    <border>
      <left style="hair">
        <color theme="9"/>
      </left>
      <right/>
      <top style="hair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/>
      <bottom style="hair">
        <color theme="9"/>
      </bottom>
      <diagonal/>
    </border>
    <border>
      <left style="hair">
        <color theme="9"/>
      </left>
      <right/>
      <top/>
      <bottom style="hair">
        <color theme="9"/>
      </bottom>
      <diagonal/>
    </border>
    <border>
      <left/>
      <right style="hair">
        <color theme="9"/>
      </right>
      <top/>
      <bottom style="hair">
        <color theme="9"/>
      </bottom>
      <diagonal/>
    </border>
    <border>
      <left/>
      <right/>
      <top/>
      <bottom style="hair">
        <color theme="9"/>
      </bottom>
      <diagonal/>
    </border>
    <border>
      <left/>
      <right/>
      <top style="hair">
        <color theme="9"/>
      </top>
      <bottom style="hair">
        <color theme="9"/>
      </bottom>
      <diagonal/>
    </border>
    <border>
      <left style="thin">
        <color theme="0"/>
      </left>
      <right/>
      <top/>
      <bottom/>
      <diagonal/>
    </border>
    <border>
      <left style="hair">
        <color theme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5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44" applyNumberFormat="0" applyAlignment="0" applyProtection="0"/>
    <xf numFmtId="0" fontId="13" fillId="30" borderId="45" applyNumberFormat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17" fillId="0" borderId="46" applyNumberFormat="0" applyFill="0" applyAlignment="0" applyProtection="0"/>
    <xf numFmtId="0" fontId="18" fillId="0" borderId="47" applyNumberFormat="0" applyFill="0" applyAlignment="0" applyProtection="0"/>
    <xf numFmtId="0" fontId="19" fillId="0" borderId="4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32" borderId="44" applyNumberFormat="0" applyAlignment="0" applyProtection="0"/>
    <xf numFmtId="0" fontId="22" fillId="0" borderId="49" applyNumberFormat="0" applyFill="0" applyAlignment="0" applyProtection="0"/>
    <xf numFmtId="0" fontId="23" fillId="33" borderId="0" applyNumberFormat="0" applyBorder="0" applyAlignment="0" applyProtection="0"/>
    <xf numFmtId="0" fontId="14" fillId="0" borderId="0"/>
    <xf numFmtId="0" fontId="4" fillId="0" borderId="0"/>
    <xf numFmtId="0" fontId="24" fillId="0" borderId="0"/>
    <xf numFmtId="0" fontId="9" fillId="0" borderId="0"/>
    <xf numFmtId="0" fontId="14" fillId="0" borderId="0"/>
    <xf numFmtId="0" fontId="14" fillId="0" borderId="0"/>
    <xf numFmtId="168" fontId="5" fillId="0" borderId="0"/>
    <xf numFmtId="0" fontId="9" fillId="0" borderId="0"/>
    <xf numFmtId="170" fontId="14" fillId="0" borderId="0"/>
    <xf numFmtId="0" fontId="4" fillId="0" borderId="0"/>
    <xf numFmtId="170" fontId="14" fillId="0" borderId="0"/>
    <xf numFmtId="0" fontId="25" fillId="29" borderId="50" applyNumberForma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0" borderId="51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2" fillId="0" borderId="0"/>
  </cellStyleXfs>
  <cellXfs count="660">
    <xf numFmtId="0" fontId="0" fillId="0" borderId="0" xfId="0"/>
    <xf numFmtId="0" fontId="6" fillId="34" borderId="0" xfId="52" applyFont="1" applyFill="1" applyProtection="1">
      <protection hidden="1"/>
    </xf>
    <xf numFmtId="0" fontId="6" fillId="34" borderId="0" xfId="52" applyFont="1" applyFill="1" applyAlignment="1" applyProtection="1">
      <alignment vertical="center" wrapText="1"/>
      <protection hidden="1"/>
    </xf>
    <xf numFmtId="0" fontId="6" fillId="35" borderId="0" xfId="52" applyFont="1" applyFill="1" applyProtection="1">
      <protection hidden="1"/>
    </xf>
    <xf numFmtId="170" fontId="14" fillId="34" borderId="0" xfId="51" applyFill="1" applyProtection="1"/>
    <xf numFmtId="170" fontId="14" fillId="34" borderId="0" xfId="51" applyFill="1" applyBorder="1" applyProtection="1"/>
    <xf numFmtId="170" fontId="14" fillId="34" borderId="0" xfId="51" applyFont="1" applyFill="1" applyBorder="1" applyProtection="1"/>
    <xf numFmtId="0" fontId="14" fillId="34" borderId="0" xfId="51" applyNumberFormat="1" applyFill="1" applyProtection="1"/>
    <xf numFmtId="0" fontId="37" fillId="34" borderId="0" xfId="47" applyFont="1" applyFill="1" applyAlignment="1" applyProtection="1"/>
    <xf numFmtId="0" fontId="37" fillId="34" borderId="0" xfId="47" applyFont="1" applyFill="1" applyBorder="1" applyAlignment="1" applyProtection="1"/>
    <xf numFmtId="0" fontId="38" fillId="34" borderId="0" xfId="47" applyFont="1" applyFill="1" applyBorder="1" applyAlignment="1" applyProtection="1"/>
    <xf numFmtId="167" fontId="37" fillId="34" borderId="0" xfId="47" applyNumberFormat="1" applyFont="1" applyFill="1" applyAlignment="1" applyProtection="1">
      <alignment horizontal="right"/>
    </xf>
    <xf numFmtId="170" fontId="35" fillId="0" borderId="0" xfId="51" applyFont="1" applyAlignment="1" applyProtection="1">
      <alignment horizontal="justify"/>
    </xf>
    <xf numFmtId="0" fontId="14" fillId="34" borderId="0" xfId="51" applyNumberFormat="1" applyFill="1" applyBorder="1" applyProtection="1"/>
    <xf numFmtId="0" fontId="14" fillId="34" borderId="0" xfId="51" applyNumberFormat="1" applyFont="1" applyFill="1" applyBorder="1" applyProtection="1"/>
    <xf numFmtId="167" fontId="14" fillId="34" borderId="0" xfId="51" applyNumberFormat="1" applyFill="1" applyAlignment="1" applyProtection="1">
      <alignment horizontal="right"/>
    </xf>
    <xf numFmtId="0" fontId="28" fillId="34" borderId="0" xfId="50" applyFont="1" applyFill="1" applyProtection="1"/>
    <xf numFmtId="170" fontId="28" fillId="34" borderId="0" xfId="50" applyNumberFormat="1" applyFont="1" applyFill="1" applyProtection="1"/>
    <xf numFmtId="170" fontId="28" fillId="34" borderId="0" xfId="50" applyNumberFormat="1" applyFont="1" applyFill="1" applyAlignment="1" applyProtection="1">
      <alignment horizontal="left" vertical="center"/>
    </xf>
    <xf numFmtId="170" fontId="28" fillId="34" borderId="0" xfId="50" applyNumberFormat="1" applyFont="1" applyFill="1" applyAlignment="1" applyProtection="1">
      <alignment horizontal="left" vertical="top"/>
    </xf>
    <xf numFmtId="170" fontId="28" fillId="34" borderId="0" xfId="50" applyNumberFormat="1" applyFont="1" applyFill="1" applyAlignment="1" applyProtection="1">
      <alignment vertical="center"/>
    </xf>
    <xf numFmtId="170" fontId="40" fillId="34" borderId="0" xfId="50" applyNumberFormat="1" applyFont="1" applyFill="1" applyProtection="1"/>
    <xf numFmtId="0" fontId="28" fillId="35" borderId="0" xfId="50" applyFont="1" applyFill="1" applyProtection="1"/>
    <xf numFmtId="0" fontId="44" fillId="34" borderId="0" xfId="0" applyFont="1" applyFill="1" applyProtection="1"/>
    <xf numFmtId="0" fontId="44" fillId="34" borderId="0" xfId="0" applyFont="1" applyFill="1" applyAlignment="1" applyProtection="1">
      <alignment horizontal="center"/>
    </xf>
    <xf numFmtId="170" fontId="14" fillId="34" borderId="0" xfId="51" applyFill="1" applyAlignment="1" applyProtection="1">
      <alignment wrapText="1"/>
    </xf>
    <xf numFmtId="170" fontId="14" fillId="34" borderId="0" xfId="51" applyFill="1" applyBorder="1" applyAlignment="1" applyProtection="1">
      <alignment wrapText="1"/>
    </xf>
    <xf numFmtId="170" fontId="14" fillId="34" borderId="0" xfId="51" applyFont="1" applyFill="1" applyBorder="1" applyAlignment="1" applyProtection="1">
      <alignment wrapText="1"/>
    </xf>
    <xf numFmtId="0" fontId="14" fillId="34" borderId="0" xfId="51" applyNumberFormat="1" applyFill="1" applyAlignment="1" applyProtection="1">
      <alignment wrapText="1"/>
    </xf>
    <xf numFmtId="0" fontId="6" fillId="34" borderId="0" xfId="47" applyFont="1" applyFill="1" applyBorder="1" applyAlignment="1" applyProtection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 wrapText="1"/>
    </xf>
    <xf numFmtId="0" fontId="14" fillId="34" borderId="0" xfId="51" applyNumberFormat="1" applyFill="1" applyBorder="1" applyAlignment="1" applyProtection="1">
      <alignment wrapText="1"/>
    </xf>
    <xf numFmtId="0" fontId="14" fillId="34" borderId="0" xfId="51" applyNumberFormat="1" applyFont="1" applyFill="1" applyBorder="1" applyAlignment="1" applyProtection="1">
      <alignment wrapText="1"/>
    </xf>
    <xf numFmtId="167" fontId="14" fillId="34" borderId="0" xfId="51" applyNumberFormat="1" applyFill="1" applyAlignment="1" applyProtection="1">
      <alignment horizontal="right" wrapText="1"/>
    </xf>
    <xf numFmtId="0" fontId="6" fillId="34" borderId="0" xfId="52" applyFont="1" applyFill="1" applyProtection="1"/>
    <xf numFmtId="0" fontId="6" fillId="34" borderId="0" xfId="52" applyFont="1" applyFill="1" applyAlignment="1" applyProtection="1">
      <alignment horizontal="justify"/>
    </xf>
    <xf numFmtId="0" fontId="6" fillId="34" borderId="0" xfId="52" applyFont="1" applyFill="1" applyAlignment="1" applyProtection="1">
      <alignment horizontal="justify"/>
      <protection hidden="1"/>
    </xf>
    <xf numFmtId="0" fontId="6" fillId="34" borderId="0" xfId="52" applyFont="1" applyFill="1" applyAlignment="1" applyProtection="1">
      <alignment vertical="center" wrapText="1"/>
    </xf>
    <xf numFmtId="0" fontId="6" fillId="35" borderId="0" xfId="52" applyFont="1" applyFill="1" applyProtection="1"/>
    <xf numFmtId="0" fontId="6" fillId="34" borderId="0" xfId="52" quotePrefix="1" applyFont="1" applyFill="1" applyProtection="1">
      <protection hidden="1"/>
    </xf>
    <xf numFmtId="0" fontId="2" fillId="0" borderId="0" xfId="64"/>
    <xf numFmtId="0" fontId="57" fillId="34" borderId="0" xfId="52" applyFont="1" applyFill="1" applyBorder="1" applyAlignment="1" applyProtection="1">
      <alignment vertical="center"/>
    </xf>
    <xf numFmtId="0" fontId="58" fillId="34" borderId="0" xfId="47" quotePrefix="1" applyFont="1" applyFill="1" applyBorder="1" applyAlignment="1" applyProtection="1">
      <alignment horizontal="left" wrapText="1" indent="2"/>
    </xf>
    <xf numFmtId="0" fontId="59" fillId="40" borderId="0" xfId="52" applyFont="1" applyFill="1" applyBorder="1" applyAlignment="1" applyProtection="1">
      <alignment horizontal="left" vertical="center" indent="1"/>
    </xf>
    <xf numFmtId="0" fontId="58" fillId="34" borderId="0" xfId="47" quotePrefix="1" applyFont="1" applyFill="1" applyBorder="1" applyAlignment="1" applyProtection="1">
      <alignment horizontal="left" vertical="center" wrapText="1" indent="2"/>
    </xf>
    <xf numFmtId="0" fontId="58" fillId="34" borderId="0" xfId="47" applyFont="1" applyFill="1" applyBorder="1" applyAlignment="1" applyProtection="1">
      <alignment horizontal="left" vertical="center" wrapText="1"/>
    </xf>
    <xf numFmtId="0" fontId="61" fillId="40" borderId="0" xfId="52" applyFont="1" applyFill="1" applyBorder="1" applyAlignment="1" applyProtection="1">
      <alignment horizontal="left" vertical="center" indent="1"/>
    </xf>
    <xf numFmtId="0" fontId="62" fillId="40" borderId="0" xfId="52" applyFont="1" applyFill="1" applyBorder="1" applyAlignment="1" applyProtection="1">
      <alignment horizontal="left" vertical="center" indent="1"/>
    </xf>
    <xf numFmtId="170" fontId="43" fillId="42" borderId="0" xfId="51" applyFont="1" applyFill="1" applyAlignment="1" applyProtection="1">
      <alignment wrapText="1"/>
    </xf>
    <xf numFmtId="170" fontId="43" fillId="42" borderId="0" xfId="51" applyFont="1" applyFill="1" applyBorder="1" applyAlignment="1" applyProtection="1">
      <alignment wrapText="1"/>
    </xf>
    <xf numFmtId="0" fontId="50" fillId="42" borderId="0" xfId="47" applyFont="1" applyFill="1" applyAlignment="1" applyProtection="1">
      <alignment wrapText="1"/>
    </xf>
    <xf numFmtId="0" fontId="51" fillId="42" borderId="0" xfId="47" applyFont="1" applyFill="1" applyBorder="1" applyAlignment="1" applyProtection="1">
      <alignment wrapText="1"/>
    </xf>
    <xf numFmtId="0" fontId="52" fillId="42" borderId="0" xfId="47" applyFont="1" applyFill="1" applyBorder="1" applyAlignment="1" applyProtection="1">
      <alignment wrapText="1"/>
    </xf>
    <xf numFmtId="0" fontId="53" fillId="42" borderId="0" xfId="47" applyFont="1" applyFill="1" applyBorder="1" applyAlignment="1" applyProtection="1">
      <alignment wrapText="1"/>
    </xf>
    <xf numFmtId="0" fontId="55" fillId="42" borderId="0" xfId="47" applyFont="1" applyFill="1" applyBorder="1" applyAlignment="1" applyProtection="1">
      <alignment wrapText="1"/>
    </xf>
    <xf numFmtId="0" fontId="50" fillId="42" borderId="0" xfId="47" applyFont="1" applyFill="1" applyBorder="1" applyAlignment="1" applyProtection="1">
      <alignment wrapText="1"/>
    </xf>
    <xf numFmtId="0" fontId="54" fillId="42" borderId="0" xfId="47" applyFont="1" applyFill="1" applyBorder="1" applyAlignment="1" applyProtection="1">
      <alignment wrapText="1"/>
    </xf>
    <xf numFmtId="167" fontId="50" fillId="42" borderId="0" xfId="47" applyNumberFormat="1" applyFont="1" applyFill="1" applyBorder="1" applyAlignment="1" applyProtection="1">
      <alignment horizontal="right" wrapText="1"/>
    </xf>
    <xf numFmtId="170" fontId="54" fillId="42" borderId="0" xfId="51" applyFont="1" applyFill="1" applyAlignment="1" applyProtection="1">
      <alignment wrapText="1"/>
    </xf>
    <xf numFmtId="0" fontId="43" fillId="42" borderId="0" xfId="51" applyNumberFormat="1" applyFont="1" applyFill="1" applyAlignment="1" applyProtection="1">
      <alignment wrapText="1"/>
    </xf>
    <xf numFmtId="0" fontId="51" fillId="42" borderId="0" xfId="47" applyFont="1" applyFill="1" applyAlignment="1" applyProtection="1">
      <alignment wrapText="1"/>
    </xf>
    <xf numFmtId="0" fontId="56" fillId="42" borderId="0" xfId="47" applyFont="1" applyFill="1" applyBorder="1" applyAlignment="1" applyProtection="1">
      <alignment wrapText="1"/>
    </xf>
    <xf numFmtId="167" fontId="51" fillId="42" borderId="0" xfId="47" applyNumberFormat="1" applyFont="1" applyFill="1" applyAlignment="1" applyProtection="1">
      <alignment horizontal="right" wrapText="1"/>
    </xf>
    <xf numFmtId="170" fontId="14" fillId="42" borderId="0" xfId="51" applyFill="1" applyProtection="1"/>
    <xf numFmtId="170" fontId="14" fillId="42" borderId="0" xfId="51" applyFill="1" applyBorder="1" applyProtection="1"/>
    <xf numFmtId="170" fontId="14" fillId="42" borderId="0" xfId="51" applyFont="1" applyFill="1" applyBorder="1" applyProtection="1"/>
    <xf numFmtId="170" fontId="14" fillId="42" borderId="0" xfId="51" applyFill="1" applyBorder="1" applyAlignment="1" applyProtection="1"/>
    <xf numFmtId="0" fontId="30" fillId="42" borderId="0" xfId="47" applyFont="1" applyFill="1" applyBorder="1" applyAlignment="1" applyProtection="1">
      <alignment horizontal="center"/>
    </xf>
    <xf numFmtId="0" fontId="28" fillId="42" borderId="0" xfId="47" applyFont="1" applyFill="1" applyBorder="1" applyProtection="1"/>
    <xf numFmtId="0" fontId="36" fillId="42" borderId="0" xfId="47" applyFont="1" applyFill="1" applyBorder="1" applyProtection="1"/>
    <xf numFmtId="0" fontId="29" fillId="42" borderId="0" xfId="47" applyFont="1" applyFill="1" applyBorder="1" applyProtection="1"/>
    <xf numFmtId="167" fontId="28" fillId="42" borderId="0" xfId="47" applyNumberFormat="1" applyFont="1" applyFill="1" applyBorder="1" applyAlignment="1" applyProtection="1">
      <alignment horizontal="right"/>
    </xf>
    <xf numFmtId="0" fontId="14" fillId="42" borderId="0" xfId="51" applyNumberFormat="1" applyFill="1" applyProtection="1"/>
    <xf numFmtId="0" fontId="37" fillId="42" borderId="0" xfId="47" applyFont="1" applyFill="1" applyAlignment="1" applyProtection="1"/>
    <xf numFmtId="0" fontId="37" fillId="42" borderId="0" xfId="47" applyFont="1" applyFill="1" applyBorder="1" applyAlignment="1" applyProtection="1"/>
    <xf numFmtId="0" fontId="38" fillId="42" borderId="0" xfId="47" applyFont="1" applyFill="1" applyBorder="1" applyAlignment="1" applyProtection="1"/>
    <xf numFmtId="167" fontId="37" fillId="42" borderId="0" xfId="47" applyNumberFormat="1" applyFont="1" applyFill="1" applyAlignment="1" applyProtection="1">
      <alignment horizontal="right"/>
    </xf>
    <xf numFmtId="170" fontId="28" fillId="42" borderId="0" xfId="50" applyNumberFormat="1" applyFont="1" applyFill="1" applyBorder="1" applyProtection="1">
      <protection locked="0"/>
    </xf>
    <xf numFmtId="0" fontId="28" fillId="42" borderId="0" xfId="50" applyFont="1" applyFill="1" applyBorder="1" applyProtection="1"/>
    <xf numFmtId="170" fontId="14" fillId="42" borderId="0" xfId="53" applyFill="1" applyBorder="1" applyProtection="1"/>
    <xf numFmtId="170" fontId="28" fillId="42" borderId="0" xfId="50" applyNumberFormat="1" applyFont="1" applyFill="1" applyBorder="1" applyProtection="1"/>
    <xf numFmtId="170" fontId="45" fillId="42" borderId="0" xfId="50" applyNumberFormat="1" applyFont="1" applyFill="1" applyBorder="1" applyAlignment="1" applyProtection="1">
      <alignment horizontal="left" vertical="top"/>
    </xf>
    <xf numFmtId="0" fontId="28" fillId="42" borderId="0" xfId="47" quotePrefix="1" applyFont="1" applyFill="1" applyBorder="1" applyAlignment="1" applyProtection="1">
      <alignment horizontal="right"/>
    </xf>
    <xf numFmtId="0" fontId="13" fillId="40" borderId="0" xfId="47" applyFont="1" applyFill="1" applyBorder="1" applyAlignment="1" applyProtection="1">
      <alignment horizontal="left" vertical="center"/>
    </xf>
    <xf numFmtId="0" fontId="13" fillId="41" borderId="0" xfId="47" applyFont="1" applyFill="1" applyBorder="1" applyAlignment="1" applyProtection="1">
      <alignment horizontal="left" vertical="center"/>
    </xf>
    <xf numFmtId="0" fontId="13" fillId="41" borderId="0" xfId="47" applyFont="1" applyFill="1" applyBorder="1" applyAlignment="1" applyProtection="1">
      <alignment vertical="center"/>
    </xf>
    <xf numFmtId="0" fontId="9" fillId="34" borderId="0" xfId="50" applyFont="1" applyFill="1" applyProtection="1"/>
    <xf numFmtId="0" fontId="46" fillId="39" borderId="0" xfId="47" applyFont="1" applyFill="1" applyBorder="1" applyProtection="1"/>
    <xf numFmtId="0" fontId="1" fillId="39" borderId="0" xfId="47" applyFont="1" applyFill="1" applyBorder="1" applyProtection="1"/>
    <xf numFmtId="0" fontId="9" fillId="39" borderId="0" xfId="47" applyFont="1" applyFill="1" applyBorder="1" applyProtection="1"/>
    <xf numFmtId="0" fontId="9" fillId="39" borderId="0" xfId="47" applyFont="1" applyFill="1" applyBorder="1" applyAlignment="1" applyProtection="1">
      <alignment horizontal="left" vertical="center"/>
    </xf>
    <xf numFmtId="0" fontId="9" fillId="39" borderId="0" xfId="47" applyFont="1" applyFill="1" applyBorder="1" applyAlignment="1" applyProtection="1">
      <alignment horizontal="left" vertical="center"/>
      <protection hidden="1"/>
    </xf>
    <xf numFmtId="0" fontId="9" fillId="34" borderId="0" xfId="50" applyFont="1" applyFill="1" applyAlignment="1" applyProtection="1">
      <alignment horizontal="left" vertical="center"/>
    </xf>
    <xf numFmtId="0" fontId="9" fillId="39" borderId="0" xfId="47" applyFont="1" applyFill="1" applyBorder="1" applyAlignment="1" applyProtection="1">
      <alignment horizontal="left" vertical="top"/>
    </xf>
    <xf numFmtId="0" fontId="9" fillId="39" borderId="0" xfId="47" applyFont="1" applyFill="1" applyBorder="1" applyAlignment="1" applyProtection="1">
      <alignment horizontal="left" vertical="top"/>
      <protection hidden="1"/>
    </xf>
    <xf numFmtId="0" fontId="9" fillId="39" borderId="0" xfId="47" applyFont="1" applyFill="1" applyBorder="1" applyAlignment="1" applyProtection="1">
      <alignment horizontal="center" vertical="top"/>
    </xf>
    <xf numFmtId="0" fontId="9" fillId="34" borderId="0" xfId="50" applyFont="1" applyFill="1" applyAlignment="1" applyProtection="1">
      <alignment horizontal="left" vertical="top"/>
    </xf>
    <xf numFmtId="0" fontId="9" fillId="39" borderId="0" xfId="47" applyFont="1" applyFill="1" applyBorder="1" applyAlignment="1" applyProtection="1">
      <alignment horizontal="right" vertical="center"/>
      <protection hidden="1"/>
    </xf>
    <xf numFmtId="1" fontId="9" fillId="39" borderId="1" xfId="47" applyNumberFormat="1" applyFont="1" applyFill="1" applyBorder="1" applyAlignment="1" applyProtection="1">
      <alignment horizontal="center" vertical="center"/>
      <protection locked="0"/>
    </xf>
    <xf numFmtId="0" fontId="9" fillId="39" borderId="0" xfId="47" applyFont="1" applyFill="1" applyBorder="1" applyAlignment="1" applyProtection="1">
      <alignment horizontal="right" vertical="top"/>
      <protection hidden="1"/>
    </xf>
    <xf numFmtId="0" fontId="64" fillId="34" borderId="0" xfId="47" applyFont="1" applyFill="1" applyBorder="1" applyAlignment="1" applyProtection="1">
      <alignment vertical="center"/>
    </xf>
    <xf numFmtId="0" fontId="9" fillId="34" borderId="0" xfId="47" applyFont="1" applyFill="1" applyBorder="1" applyAlignment="1" applyProtection="1">
      <alignment vertical="center"/>
    </xf>
    <xf numFmtId="0" fontId="26" fillId="34" borderId="0" xfId="47" applyFont="1" applyFill="1" applyBorder="1" applyAlignment="1" applyProtection="1">
      <alignment horizontal="center" vertical="center"/>
    </xf>
    <xf numFmtId="0" fontId="9" fillId="34" borderId="0" xfId="50" applyFont="1" applyFill="1" applyAlignment="1" applyProtection="1">
      <alignment vertical="center"/>
    </xf>
    <xf numFmtId="0" fontId="13" fillId="40" borderId="52" xfId="47" applyFont="1" applyFill="1" applyBorder="1" applyAlignment="1" applyProtection="1">
      <alignment horizontal="left" vertical="center"/>
    </xf>
    <xf numFmtId="0" fontId="13" fillId="41" borderId="52" xfId="47" applyFont="1" applyFill="1" applyBorder="1" applyAlignment="1" applyProtection="1">
      <alignment vertical="center"/>
    </xf>
    <xf numFmtId="0" fontId="66" fillId="34" borderId="0" xfId="50" applyFont="1" applyFill="1" applyProtection="1"/>
    <xf numFmtId="0" fontId="67" fillId="34" borderId="0" xfId="47" applyFont="1" applyFill="1" applyBorder="1" applyAlignment="1" applyProtection="1">
      <alignment horizontal="left" vertical="center" wrapText="1"/>
    </xf>
    <xf numFmtId="0" fontId="64" fillId="39" borderId="0" xfId="47" applyFont="1" applyFill="1" applyBorder="1" applyAlignment="1" applyProtection="1">
      <alignment vertical="center"/>
    </xf>
    <xf numFmtId="0" fontId="64" fillId="39" borderId="0" xfId="47" applyFont="1" applyFill="1" applyBorder="1" applyAlignment="1" applyProtection="1">
      <alignment horizontal="center" vertical="center"/>
    </xf>
    <xf numFmtId="170" fontId="68" fillId="34" borderId="0" xfId="53" applyFont="1" applyFill="1" applyBorder="1" applyAlignment="1" applyProtection="1">
      <alignment horizontal="left"/>
    </xf>
    <xf numFmtId="167" fontId="9" fillId="39" borderId="1" xfId="47" applyNumberFormat="1" applyFont="1" applyFill="1" applyBorder="1" applyAlignment="1" applyProtection="1">
      <alignment horizontal="center" vertical="center"/>
      <protection locked="0"/>
    </xf>
    <xf numFmtId="0" fontId="9" fillId="39" borderId="0" xfId="47" applyFont="1" applyFill="1" applyBorder="1" applyAlignment="1" applyProtection="1">
      <alignment horizontal="center" vertical="center"/>
    </xf>
    <xf numFmtId="170" fontId="68" fillId="34" borderId="58" xfId="53" applyFont="1" applyFill="1" applyBorder="1" applyAlignment="1" applyProtection="1">
      <alignment horizontal="left"/>
    </xf>
    <xf numFmtId="0" fontId="9" fillId="39" borderId="58" xfId="47" applyFont="1" applyFill="1" applyBorder="1" applyAlignment="1" applyProtection="1">
      <alignment horizontal="left" vertical="center"/>
    </xf>
    <xf numFmtId="0" fontId="9" fillId="39" borderId="58" xfId="47" applyFont="1" applyFill="1" applyBorder="1" applyAlignment="1" applyProtection="1">
      <alignment horizontal="center" vertical="center"/>
    </xf>
    <xf numFmtId="0" fontId="64" fillId="34" borderId="0" xfId="50" applyFont="1" applyFill="1" applyBorder="1" applyProtection="1"/>
    <xf numFmtId="0" fontId="9" fillId="34" borderId="0" xfId="50" applyFont="1" applyFill="1" applyBorder="1" applyProtection="1"/>
    <xf numFmtId="0" fontId="13" fillId="40" borderId="53" xfId="47" applyFont="1" applyFill="1" applyBorder="1" applyAlignment="1" applyProtection="1">
      <alignment horizontal="left" vertical="center"/>
    </xf>
    <xf numFmtId="0" fontId="13" fillId="41" borderId="53" xfId="47" applyFont="1" applyFill="1" applyBorder="1" applyAlignment="1" applyProtection="1">
      <alignment horizontal="left" vertical="center"/>
    </xf>
    <xf numFmtId="0" fontId="13" fillId="41" borderId="53" xfId="39" applyFont="1" applyFill="1" applyBorder="1" applyAlignment="1" applyProtection="1">
      <alignment horizontal="right" vertical="center" indent="1"/>
    </xf>
    <xf numFmtId="0" fontId="69" fillId="41" borderId="52" xfId="39" applyFont="1" applyFill="1" applyBorder="1" applyAlignment="1" applyProtection="1">
      <alignment horizontal="center" vertical="center"/>
    </xf>
    <xf numFmtId="0" fontId="69" fillId="34" borderId="53" xfId="39" applyFont="1" applyFill="1" applyBorder="1" applyAlignment="1" applyProtection="1">
      <alignment horizontal="center" vertical="center"/>
    </xf>
    <xf numFmtId="0" fontId="67" fillId="35" borderId="0" xfId="47" applyFont="1" applyFill="1" applyBorder="1" applyAlignment="1" applyProtection="1">
      <alignment horizontal="left" vertical="center"/>
    </xf>
    <xf numFmtId="0" fontId="9" fillId="39" borderId="0" xfId="47" applyFont="1" applyFill="1" applyBorder="1" applyAlignment="1" applyProtection="1">
      <alignment horizontal="left" vertical="center" indent="3"/>
    </xf>
    <xf numFmtId="0" fontId="9" fillId="39" borderId="0" xfId="50" applyFont="1" applyFill="1" applyBorder="1" applyProtection="1"/>
    <xf numFmtId="0" fontId="9" fillId="39" borderId="0" xfId="47" applyFont="1" applyFill="1" applyBorder="1" applyAlignment="1" applyProtection="1">
      <alignment horizontal="left" vertical="center" indent="4"/>
    </xf>
    <xf numFmtId="0" fontId="64" fillId="39" borderId="0" xfId="47" applyFont="1" applyFill="1" applyBorder="1" applyAlignment="1" applyProtection="1">
      <alignment horizontal="left" vertical="center"/>
    </xf>
    <xf numFmtId="0" fontId="26" fillId="39" borderId="0" xfId="50" applyFont="1" applyFill="1" applyBorder="1" applyProtection="1"/>
    <xf numFmtId="0" fontId="9" fillId="39" borderId="0" xfId="50" applyFont="1" applyFill="1" applyProtection="1"/>
    <xf numFmtId="0" fontId="9" fillId="37" borderId="0" xfId="47" applyFont="1" applyFill="1" applyBorder="1" applyAlignment="1" applyProtection="1">
      <alignment horizontal="left" vertical="center"/>
    </xf>
    <xf numFmtId="0" fontId="10" fillId="34" borderId="0" xfId="50" applyFont="1" applyFill="1" applyProtection="1"/>
    <xf numFmtId="0" fontId="64" fillId="34" borderId="0" xfId="50" applyFont="1" applyFill="1" applyProtection="1"/>
    <xf numFmtId="0" fontId="71" fillId="35" borderId="0" xfId="47" applyFont="1" applyFill="1" applyBorder="1" applyAlignment="1" applyProtection="1">
      <alignment horizontal="left" vertical="center"/>
    </xf>
    <xf numFmtId="0" fontId="9" fillId="35" borderId="0" xfId="50" applyFont="1" applyFill="1" applyProtection="1"/>
    <xf numFmtId="0" fontId="13" fillId="34" borderId="0" xfId="47" applyFont="1" applyFill="1" applyBorder="1" applyAlignment="1" applyProtection="1">
      <alignment vertical="center" wrapText="1"/>
    </xf>
    <xf numFmtId="0" fontId="13" fillId="34" borderId="0" xfId="47" applyFont="1" applyFill="1" applyBorder="1" applyAlignment="1" applyProtection="1">
      <alignment horizontal="center" vertical="center" wrapText="1"/>
    </xf>
    <xf numFmtId="0" fontId="72" fillId="40" borderId="59" xfId="47" applyFont="1" applyFill="1" applyBorder="1" applyAlignment="1" applyProtection="1">
      <alignment horizontal="left" vertical="center"/>
    </xf>
    <xf numFmtId="0" fontId="72" fillId="40" borderId="54" xfId="47" applyFont="1" applyFill="1" applyBorder="1" applyAlignment="1" applyProtection="1">
      <alignment horizontal="center" vertical="center" wrapText="1"/>
    </xf>
    <xf numFmtId="0" fontId="72" fillId="34" borderId="54" xfId="47" applyFont="1" applyFill="1" applyBorder="1" applyAlignment="1" applyProtection="1">
      <alignment horizontal="center" vertical="center" wrapText="1"/>
    </xf>
    <xf numFmtId="0" fontId="72" fillId="34" borderId="0" xfId="47" applyFont="1" applyFill="1" applyBorder="1" applyAlignment="1" applyProtection="1">
      <alignment horizontal="center" vertical="center" wrapText="1"/>
    </xf>
    <xf numFmtId="0" fontId="44" fillId="34" borderId="0" xfId="50" applyFont="1" applyFill="1" applyProtection="1"/>
    <xf numFmtId="171" fontId="73" fillId="34" borderId="65" xfId="47" applyNumberFormat="1" applyFont="1" applyFill="1" applyBorder="1" applyAlignment="1" applyProtection="1">
      <alignment horizontal="left" wrapText="1"/>
    </xf>
    <xf numFmtId="172" fontId="26" fillId="34" borderId="63" xfId="47" applyNumberFormat="1" applyFont="1" applyFill="1" applyBorder="1" applyAlignment="1" applyProtection="1">
      <alignment wrapText="1"/>
    </xf>
    <xf numFmtId="172" fontId="26" fillId="34" borderId="69" xfId="47" applyNumberFormat="1" applyFont="1" applyFill="1" applyBorder="1" applyAlignment="1" applyProtection="1">
      <alignment wrapText="1"/>
    </xf>
    <xf numFmtId="172" fontId="26" fillId="34" borderId="0" xfId="47" applyNumberFormat="1" applyFont="1" applyFill="1" applyBorder="1" applyAlignment="1" applyProtection="1">
      <alignment wrapText="1"/>
    </xf>
    <xf numFmtId="167" fontId="9" fillId="34" borderId="0" xfId="50" applyNumberFormat="1" applyFont="1" applyFill="1" applyProtection="1"/>
    <xf numFmtId="167" fontId="9" fillId="34" borderId="61" xfId="47" applyNumberFormat="1" applyFont="1" applyFill="1" applyBorder="1" applyAlignment="1" applyProtection="1">
      <alignment horizontal="left"/>
    </xf>
    <xf numFmtId="172" fontId="9" fillId="34" borderId="60" xfId="47" applyNumberFormat="1" applyFont="1" applyFill="1" applyBorder="1" applyAlignment="1" applyProtection="1"/>
    <xf numFmtId="172" fontId="9" fillId="34" borderId="69" xfId="47" applyNumberFormat="1" applyFont="1" applyFill="1" applyBorder="1" applyAlignment="1" applyProtection="1"/>
    <xf numFmtId="172" fontId="9" fillId="34" borderId="0" xfId="47" applyNumberFormat="1" applyFont="1" applyFill="1" applyBorder="1" applyAlignment="1" applyProtection="1"/>
    <xf numFmtId="0" fontId="72" fillId="34" borderId="0" xfId="0" applyFont="1" applyFill="1" applyBorder="1" applyProtection="1"/>
    <xf numFmtId="10" fontId="9" fillId="34" borderId="61" xfId="55" applyNumberFormat="1" applyFont="1" applyFill="1" applyBorder="1" applyAlignment="1" applyProtection="1">
      <alignment horizontal="left"/>
    </xf>
    <xf numFmtId="0" fontId="74" fillId="34" borderId="0" xfId="50" applyFont="1" applyFill="1" applyProtection="1"/>
    <xf numFmtId="167" fontId="73" fillId="34" borderId="61" xfId="47" applyNumberFormat="1" applyFont="1" applyFill="1" applyBorder="1" applyAlignment="1" applyProtection="1">
      <alignment horizontal="left"/>
    </xf>
    <xf numFmtId="172" fontId="26" fillId="34" borderId="60" xfId="47" applyNumberFormat="1" applyFont="1" applyFill="1" applyBorder="1" applyAlignment="1" applyProtection="1">
      <alignment wrapText="1"/>
    </xf>
    <xf numFmtId="10" fontId="9" fillId="34" borderId="60" xfId="55" applyNumberFormat="1" applyFont="1" applyFill="1" applyBorder="1" applyAlignment="1" applyProtection="1"/>
    <xf numFmtId="10" fontId="9" fillId="34" borderId="69" xfId="55" applyNumberFormat="1" applyFont="1" applyFill="1" applyBorder="1" applyAlignment="1" applyProtection="1"/>
    <xf numFmtId="10" fontId="9" fillId="34" borderId="0" xfId="55" applyNumberFormat="1" applyFont="1" applyFill="1" applyBorder="1" applyAlignment="1" applyProtection="1"/>
    <xf numFmtId="0" fontId="71" fillId="40" borderId="0" xfId="47" applyFont="1" applyFill="1" applyBorder="1" applyAlignment="1" applyProtection="1">
      <alignment vertical="center"/>
    </xf>
    <xf numFmtId="0" fontId="71" fillId="34" borderId="0" xfId="47" applyFont="1" applyFill="1" applyBorder="1" applyAlignment="1" applyProtection="1">
      <alignment vertical="center"/>
    </xf>
    <xf numFmtId="0" fontId="0" fillId="34" borderId="0" xfId="0" applyFont="1" applyFill="1" applyProtection="1"/>
    <xf numFmtId="0" fontId="0" fillId="34" borderId="0" xfId="0" applyFont="1" applyFill="1" applyBorder="1" applyProtection="1"/>
    <xf numFmtId="0" fontId="9" fillId="0" borderId="0" xfId="50" applyFont="1" applyFill="1" applyProtection="1"/>
    <xf numFmtId="0" fontId="6" fillId="42" borderId="0" xfId="52" applyFont="1" applyFill="1" applyProtection="1"/>
    <xf numFmtId="0" fontId="6" fillId="42" borderId="0" xfId="52" applyFont="1" applyFill="1" applyBorder="1" applyProtection="1"/>
    <xf numFmtId="0" fontId="6" fillId="42" borderId="0" xfId="52" applyFont="1" applyFill="1" applyBorder="1" applyAlignment="1" applyProtection="1">
      <alignment horizontal="justify"/>
    </xf>
    <xf numFmtId="0" fontId="29" fillId="42" borderId="0" xfId="47" applyFont="1" applyFill="1" applyBorder="1" applyProtection="1">
      <protection hidden="1"/>
    </xf>
    <xf numFmtId="0" fontId="29" fillId="42" borderId="0" xfId="47" applyFont="1" applyFill="1" applyBorder="1" applyAlignment="1" applyProtection="1">
      <alignment vertical="top"/>
      <protection hidden="1"/>
    </xf>
    <xf numFmtId="0" fontId="58" fillId="34" borderId="0" xfId="52" applyFont="1" applyFill="1" applyAlignment="1" applyProtection="1">
      <alignment horizontal="justify"/>
      <protection hidden="1"/>
    </xf>
    <xf numFmtId="0" fontId="58" fillId="34" borderId="0" xfId="52" applyFont="1" applyFill="1" applyAlignment="1" applyProtection="1">
      <alignment horizontal="center" wrapText="1"/>
    </xf>
    <xf numFmtId="0" fontId="58" fillId="34" borderId="0" xfId="52" applyFont="1" applyFill="1" applyProtection="1"/>
    <xf numFmtId="0" fontId="79" fillId="34" borderId="0" xfId="52" applyFont="1" applyFill="1" applyBorder="1" applyAlignment="1" applyProtection="1">
      <alignment horizontal="left" vertical="center" wrapText="1"/>
    </xf>
    <xf numFmtId="0" fontId="58" fillId="34" borderId="0" xfId="52" applyFont="1" applyFill="1" applyBorder="1" applyAlignment="1" applyProtection="1">
      <alignment horizontal="justify" vertical="justify"/>
    </xf>
    <xf numFmtId="0" fontId="60" fillId="35" borderId="0" xfId="52" applyFont="1" applyFill="1" applyBorder="1" applyAlignment="1" applyProtection="1">
      <alignment horizontal="justify" vertical="center"/>
    </xf>
    <xf numFmtId="0" fontId="49" fillId="34" borderId="0" xfId="52" applyFont="1" applyFill="1" applyBorder="1" applyAlignment="1" applyProtection="1">
      <alignment horizontal="justify" vertical="top"/>
    </xf>
    <xf numFmtId="0" fontId="58" fillId="35" borderId="0" xfId="52" applyFont="1" applyFill="1" applyProtection="1"/>
    <xf numFmtId="0" fontId="61" fillId="35" borderId="0" xfId="52" applyFont="1" applyFill="1" applyBorder="1" applyAlignment="1" applyProtection="1">
      <alignment horizontal="justify" vertical="center"/>
    </xf>
    <xf numFmtId="0" fontId="0" fillId="39" borderId="0" xfId="47" applyFont="1" applyFill="1" applyBorder="1" applyAlignment="1" applyProtection="1">
      <alignment horizontal="left" vertical="center"/>
    </xf>
    <xf numFmtId="0" fontId="0" fillId="39" borderId="0" xfId="47" applyFont="1" applyFill="1" applyBorder="1" applyAlignment="1" applyProtection="1">
      <alignment horizontal="left" vertical="center" indent="3"/>
    </xf>
    <xf numFmtId="0" fontId="0" fillId="39" borderId="0" xfId="47" applyFont="1" applyFill="1" applyBorder="1" applyAlignment="1" applyProtection="1">
      <alignment horizontal="left" vertical="center" indent="4"/>
    </xf>
    <xf numFmtId="166" fontId="33" fillId="34" borderId="0" xfId="29" applyFont="1" applyFill="1" applyBorder="1" applyAlignment="1" applyProtection="1">
      <protection hidden="1"/>
    </xf>
    <xf numFmtId="0" fontId="31" fillId="34" borderId="0" xfId="47" applyNumberFormat="1" applyFont="1" applyFill="1" applyBorder="1" applyAlignment="1" applyProtection="1">
      <alignment vertical="top"/>
      <protection hidden="1"/>
    </xf>
    <xf numFmtId="10" fontId="0" fillId="34" borderId="61" xfId="55" applyNumberFormat="1" applyFont="1" applyFill="1" applyBorder="1" applyAlignment="1" applyProtection="1">
      <alignment horizontal="left"/>
    </xf>
    <xf numFmtId="167" fontId="0" fillId="34" borderId="61" xfId="47" applyNumberFormat="1" applyFont="1" applyFill="1" applyBorder="1" applyAlignment="1" applyProtection="1">
      <alignment horizontal="left"/>
    </xf>
    <xf numFmtId="0" fontId="0" fillId="39" borderId="0" xfId="47" applyFont="1" applyFill="1" applyBorder="1" applyAlignment="1" applyProtection="1">
      <alignment horizontal="right" vertical="center"/>
      <protection hidden="1"/>
    </xf>
    <xf numFmtId="0" fontId="9" fillId="39" borderId="1" xfId="47" applyNumberFormat="1" applyFont="1" applyFill="1" applyBorder="1" applyAlignment="1" applyProtection="1">
      <alignment horizontal="center" vertical="center"/>
      <protection locked="0" hidden="1"/>
    </xf>
    <xf numFmtId="0" fontId="59" fillId="34" borderId="0" xfId="52" applyFont="1" applyFill="1" applyBorder="1" applyAlignment="1" applyProtection="1">
      <alignment horizontal="left" vertical="center" indent="1"/>
    </xf>
    <xf numFmtId="0" fontId="61" fillId="34" borderId="0" xfId="52" applyFont="1" applyFill="1" applyBorder="1" applyAlignment="1" applyProtection="1">
      <alignment horizontal="justify" vertical="center"/>
    </xf>
    <xf numFmtId="9" fontId="60" fillId="34" borderId="0" xfId="52" applyNumberFormat="1" applyFont="1" applyFill="1" applyBorder="1" applyAlignment="1" applyProtection="1">
      <alignment horizontal="left" vertical="center" wrapText="1"/>
    </xf>
    <xf numFmtId="2" fontId="79" fillId="35" borderId="66" xfId="52" applyNumberFormat="1" applyFont="1" applyFill="1" applyBorder="1" applyAlignment="1" applyProtection="1">
      <alignment horizontal="right" vertical="top"/>
    </xf>
    <xf numFmtId="175" fontId="49" fillId="35" borderId="67" xfId="52" applyNumberFormat="1" applyFont="1" applyFill="1" applyBorder="1" applyAlignment="1" applyProtection="1">
      <alignment horizontal="right" vertical="top"/>
    </xf>
    <xf numFmtId="2" fontId="49" fillId="35" borderId="67" xfId="52" applyNumberFormat="1" applyFont="1" applyFill="1" applyBorder="1" applyAlignment="1" applyProtection="1">
      <alignment horizontal="right" vertical="top"/>
    </xf>
    <xf numFmtId="9" fontId="49" fillId="35" borderId="67" xfId="52" applyNumberFormat="1" applyFont="1" applyFill="1" applyBorder="1" applyAlignment="1" applyProtection="1">
      <alignment horizontal="right" vertical="top"/>
    </xf>
    <xf numFmtId="9" fontId="49" fillId="35" borderId="67" xfId="52" applyNumberFormat="1" applyFont="1" applyFill="1" applyBorder="1" applyAlignment="1" applyProtection="1">
      <alignment vertical="top"/>
    </xf>
    <xf numFmtId="0" fontId="49" fillId="34" borderId="0" xfId="47" quotePrefix="1" applyFont="1" applyFill="1" applyBorder="1" applyAlignment="1" applyProtection="1">
      <alignment horizontal="left" wrapText="1" indent="2"/>
    </xf>
    <xf numFmtId="0" fontId="49" fillId="34" borderId="0" xfId="47" quotePrefix="1" applyFont="1" applyFill="1" applyBorder="1" applyAlignment="1" applyProtection="1">
      <alignment horizontal="left" vertical="center" wrapText="1" indent="2"/>
    </xf>
    <xf numFmtId="0" fontId="49" fillId="0" borderId="0" xfId="47" quotePrefix="1" applyFont="1" applyFill="1" applyBorder="1" applyAlignment="1" applyProtection="1">
      <alignment horizontal="left" vertical="center" wrapText="1" indent="2"/>
    </xf>
    <xf numFmtId="0" fontId="73" fillId="34" borderId="0" xfId="47" applyFont="1" applyFill="1" applyBorder="1" applyAlignment="1" applyProtection="1">
      <alignment horizontal="left" vertical="center" wrapText="1" indent="1"/>
    </xf>
    <xf numFmtId="0" fontId="75" fillId="34" borderId="0" xfId="50" applyFont="1" applyFill="1" applyAlignment="1" applyProtection="1">
      <alignment horizontal="left" wrapText="1"/>
    </xf>
    <xf numFmtId="10" fontId="9" fillId="34" borderId="62" xfId="55" applyNumberFormat="1" applyFont="1" applyFill="1" applyBorder="1" applyAlignment="1" applyProtection="1">
      <alignment horizontal="right"/>
    </xf>
    <xf numFmtId="10" fontId="9" fillId="34" borderId="61" xfId="55" applyNumberFormat="1" applyFont="1" applyFill="1" applyBorder="1" applyAlignment="1" applyProtection="1">
      <alignment horizontal="right"/>
    </xf>
    <xf numFmtId="0" fontId="63" fillId="34" borderId="0" xfId="47" applyFont="1" applyFill="1" applyBorder="1" applyAlignment="1" applyProtection="1">
      <alignment horizontal="center" vertical="center" textRotation="90"/>
    </xf>
    <xf numFmtId="170" fontId="1" fillId="34" borderId="0" xfId="53" applyFont="1" applyFill="1" applyBorder="1" applyProtection="1"/>
    <xf numFmtId="0" fontId="65" fillId="34" borderId="0" xfId="50" applyFont="1" applyFill="1" applyBorder="1" applyAlignment="1" applyProtection="1">
      <alignment horizontal="center" vertical="center" wrapText="1"/>
    </xf>
    <xf numFmtId="0" fontId="67" fillId="35" borderId="0" xfId="47" applyFont="1" applyFill="1" applyBorder="1" applyAlignment="1" applyProtection="1">
      <alignment horizontal="left" vertical="center" wrapText="1"/>
    </xf>
    <xf numFmtId="0" fontId="8" fillId="34" borderId="0" xfId="52" applyFont="1" applyFill="1" applyBorder="1" applyAlignment="1" applyProtection="1">
      <alignment horizontal="left" vertical="center" wrapText="1" indent="4"/>
    </xf>
    <xf numFmtId="0" fontId="49" fillId="34" borderId="0" xfId="52" applyFont="1" applyFill="1" applyBorder="1" applyAlignment="1" applyProtection="1">
      <alignment horizontal="left" vertical="center" wrapText="1" indent="4"/>
    </xf>
    <xf numFmtId="0" fontId="28" fillId="42" borderId="0" xfId="50" applyFont="1" applyFill="1" applyProtection="1"/>
    <xf numFmtId="170" fontId="28" fillId="42" borderId="0" xfId="50" applyNumberFormat="1" applyFont="1" applyFill="1" applyProtection="1"/>
    <xf numFmtId="0" fontId="29" fillId="42" borderId="0" xfId="47" applyFont="1" applyFill="1" applyBorder="1" applyAlignment="1" applyProtection="1"/>
    <xf numFmtId="170" fontId="14" fillId="42" borderId="0" xfId="53" applyFill="1" applyProtection="1"/>
    <xf numFmtId="0" fontId="39" fillId="34" borderId="0" xfId="47" applyFont="1" applyFill="1" applyBorder="1" applyProtection="1"/>
    <xf numFmtId="0" fontId="48" fillId="34" borderId="0" xfId="47" applyFont="1" applyFill="1" applyBorder="1" applyAlignment="1" applyProtection="1">
      <alignment vertical="top"/>
    </xf>
    <xf numFmtId="0" fontId="28" fillId="34" borderId="0" xfId="47" applyFont="1" applyFill="1" applyBorder="1" applyProtection="1"/>
    <xf numFmtId="1" fontId="9" fillId="39" borderId="78" xfId="47" applyNumberFormat="1" applyFont="1" applyFill="1" applyBorder="1" applyAlignment="1" applyProtection="1">
      <alignment horizontal="center" vertical="center"/>
    </xf>
    <xf numFmtId="1" fontId="9" fillId="39" borderId="0" xfId="47" applyNumberFormat="1" applyFont="1" applyFill="1" applyBorder="1" applyAlignment="1" applyProtection="1">
      <alignment horizontal="center" vertical="center"/>
    </xf>
    <xf numFmtId="167" fontId="9" fillId="39" borderId="34" xfId="47" applyNumberFormat="1" applyFont="1" applyFill="1" applyBorder="1" applyAlignment="1" applyProtection="1">
      <alignment vertical="center"/>
      <protection hidden="1"/>
    </xf>
    <xf numFmtId="167" fontId="9" fillId="39" borderId="0" xfId="47" applyNumberFormat="1" applyFont="1" applyFill="1" applyBorder="1" applyAlignment="1" applyProtection="1">
      <alignment vertical="center"/>
    </xf>
    <xf numFmtId="167" fontId="9" fillId="39" borderId="0" xfId="47" applyNumberFormat="1" applyFont="1" applyFill="1" applyBorder="1" applyAlignment="1" applyProtection="1">
      <alignment horizontal="center" vertical="center"/>
      <protection hidden="1"/>
    </xf>
    <xf numFmtId="167" fontId="9" fillId="39" borderId="0" xfId="47" applyNumberFormat="1" applyFont="1" applyFill="1" applyBorder="1" applyAlignment="1" applyProtection="1">
      <alignment horizontal="center" vertical="center"/>
    </xf>
    <xf numFmtId="0" fontId="42" fillId="34" borderId="0" xfId="50" applyFont="1" applyFill="1" applyProtection="1"/>
    <xf numFmtId="0" fontId="41" fillId="34" borderId="0" xfId="50" applyFont="1" applyFill="1" applyProtection="1"/>
    <xf numFmtId="0" fontId="0" fillId="34" borderId="69" xfId="0" applyFont="1" applyFill="1" applyBorder="1" applyProtection="1"/>
    <xf numFmtId="10" fontId="9" fillId="34" borderId="0" xfId="55" applyNumberFormat="1" applyFont="1" applyFill="1" applyBorder="1" applyAlignment="1" applyProtection="1">
      <alignment horizontal="left"/>
    </xf>
    <xf numFmtId="10" fontId="9" fillId="34" borderId="0" xfId="55" applyNumberFormat="1" applyFont="1" applyFill="1" applyBorder="1" applyAlignment="1" applyProtection="1">
      <alignment horizontal="center"/>
    </xf>
    <xf numFmtId="0" fontId="64" fillId="34" borderId="0" xfId="0" applyFont="1" applyFill="1" applyAlignment="1" applyProtection="1">
      <alignment horizontal="left" wrapText="1"/>
    </xf>
    <xf numFmtId="0" fontId="76" fillId="34" borderId="0" xfId="50" applyFont="1" applyFill="1" applyAlignment="1" applyProtection="1">
      <alignment vertical="top"/>
    </xf>
    <xf numFmtId="0" fontId="75" fillId="34" borderId="0" xfId="50" applyFont="1" applyFill="1" applyAlignment="1" applyProtection="1">
      <alignment vertical="top"/>
    </xf>
    <xf numFmtId="0" fontId="39" fillId="34" borderId="0" xfId="50" applyFont="1" applyFill="1" applyProtection="1"/>
    <xf numFmtId="0" fontId="83" fillId="34" borderId="0" xfId="44" applyFont="1" applyFill="1" applyAlignment="1" applyProtection="1">
      <alignment horizontal="centerContinuous"/>
      <protection hidden="1"/>
    </xf>
    <xf numFmtId="0" fontId="34" fillId="34" borderId="0" xfId="44" applyFont="1" applyFill="1" applyAlignment="1" applyProtection="1">
      <alignment horizontal="centerContinuous"/>
      <protection hidden="1"/>
    </xf>
    <xf numFmtId="0" fontId="34" fillId="34" borderId="0" xfId="44" applyFont="1" applyFill="1" applyAlignment="1" applyProtection="1">
      <alignment horizontal="center"/>
      <protection hidden="1"/>
    </xf>
    <xf numFmtId="0" fontId="34" fillId="34" borderId="0" xfId="44" applyFont="1" applyFill="1" applyAlignment="1" applyProtection="1">
      <alignment horizontal="left" vertical="center"/>
      <protection hidden="1"/>
    </xf>
    <xf numFmtId="0" fontId="31" fillId="34" borderId="0" xfId="0" applyFont="1" applyFill="1" applyProtection="1">
      <protection hidden="1"/>
    </xf>
    <xf numFmtId="0" fontId="34" fillId="34" borderId="0" xfId="44" applyFont="1" applyFill="1" applyAlignment="1" applyProtection="1">
      <alignment horizontal="right"/>
      <protection hidden="1"/>
    </xf>
    <xf numFmtId="0" fontId="83" fillId="34" borderId="0" xfId="0" applyFont="1" applyFill="1" applyBorder="1" applyAlignment="1" applyProtection="1">
      <alignment vertical="justify"/>
      <protection hidden="1"/>
    </xf>
    <xf numFmtId="0" fontId="31" fillId="0" borderId="0" xfId="0" applyFont="1" applyProtection="1">
      <protection hidden="1"/>
    </xf>
    <xf numFmtId="0" fontId="31" fillId="34" borderId="0" xfId="0" applyFont="1" applyFill="1" applyAlignment="1" applyProtection="1">
      <alignment horizontal="right"/>
      <protection hidden="1"/>
    </xf>
    <xf numFmtId="0" fontId="34" fillId="34" borderId="0" xfId="0" applyFont="1" applyFill="1" applyBorder="1" applyAlignment="1" applyProtection="1">
      <alignment vertical="justify"/>
      <protection hidden="1"/>
    </xf>
    <xf numFmtId="0" fontId="82" fillId="34" borderId="0" xfId="44" applyFont="1" applyFill="1" applyAlignment="1" applyProtection="1">
      <alignment horizontal="centerContinuous"/>
      <protection hidden="1"/>
    </xf>
    <xf numFmtId="0" fontId="34" fillId="34" borderId="0" xfId="44" applyFont="1" applyFill="1" applyAlignment="1" applyProtection="1">
      <alignment horizontal="left"/>
      <protection hidden="1"/>
    </xf>
    <xf numFmtId="0" fontId="84" fillId="34" borderId="0" xfId="44" applyFont="1" applyFill="1" applyAlignment="1" applyProtection="1">
      <alignment horizontal="center" vertical="center"/>
      <protection hidden="1"/>
    </xf>
    <xf numFmtId="0" fontId="31" fillId="34" borderId="0" xfId="0" applyFont="1" applyFill="1" applyBorder="1" applyProtection="1">
      <protection hidden="1"/>
    </xf>
    <xf numFmtId="0" fontId="83" fillId="34" borderId="0" xfId="0" applyFont="1" applyFill="1" applyBorder="1" applyAlignment="1" applyProtection="1">
      <alignment horizontal="left"/>
      <protection hidden="1"/>
    </xf>
    <xf numFmtId="0" fontId="33" fillId="34" borderId="0" xfId="0" applyFont="1" applyFill="1" applyBorder="1" applyProtection="1">
      <protection hidden="1"/>
    </xf>
    <xf numFmtId="0" fontId="83" fillId="34" borderId="0" xfId="44" applyFont="1" applyFill="1" applyBorder="1" applyAlignment="1" applyProtection="1">
      <alignment horizontal="center"/>
      <protection hidden="1"/>
    </xf>
    <xf numFmtId="0" fontId="31" fillId="0" borderId="0" xfId="0" applyFont="1" applyBorder="1" applyProtection="1">
      <protection hidden="1"/>
    </xf>
    <xf numFmtId="0" fontId="31" fillId="34" borderId="0" xfId="0" applyFont="1" applyFill="1" applyBorder="1" applyAlignment="1" applyProtection="1">
      <alignment horizontal="left"/>
      <protection hidden="1"/>
    </xf>
    <xf numFmtId="173" fontId="32" fillId="34" borderId="0" xfId="0" applyNumberFormat="1" applyFont="1" applyFill="1" applyBorder="1" applyProtection="1">
      <protection hidden="1"/>
    </xf>
    <xf numFmtId="173" fontId="81" fillId="34" borderId="0" xfId="0" applyNumberFormat="1" applyFont="1" applyFill="1" applyBorder="1" applyAlignment="1" applyProtection="1">
      <alignment horizontal="center"/>
      <protection hidden="1"/>
    </xf>
    <xf numFmtId="0" fontId="83" fillId="34" borderId="0" xfId="0" applyFont="1" applyFill="1" applyBorder="1" applyProtection="1">
      <protection hidden="1"/>
    </xf>
    <xf numFmtId="0" fontId="33" fillId="0" borderId="0" xfId="0" applyFont="1" applyProtection="1">
      <protection hidden="1"/>
    </xf>
    <xf numFmtId="0" fontId="31" fillId="34" borderId="0" xfId="43" applyFont="1" applyFill="1" applyBorder="1" applyProtection="1">
      <protection hidden="1"/>
    </xf>
    <xf numFmtId="168" fontId="34" fillId="34" borderId="0" xfId="0" applyNumberFormat="1" applyFont="1" applyFill="1" applyBorder="1" applyProtection="1">
      <protection hidden="1"/>
    </xf>
    <xf numFmtId="173" fontId="81" fillId="34" borderId="0" xfId="44" applyNumberFormat="1" applyFont="1" applyFill="1" applyBorder="1" applyProtection="1">
      <protection hidden="1"/>
    </xf>
    <xf numFmtId="0" fontId="34" fillId="34" borderId="0" xfId="44" applyFont="1" applyFill="1" applyBorder="1" applyProtection="1">
      <protection hidden="1"/>
    </xf>
    <xf numFmtId="0" fontId="83" fillId="34" borderId="0" xfId="44" applyFont="1" applyFill="1" applyBorder="1" applyAlignment="1" applyProtection="1">
      <alignment horizontal="centerContinuous"/>
      <protection hidden="1"/>
    </xf>
    <xf numFmtId="167" fontId="34" fillId="34" borderId="0" xfId="43" applyNumberFormat="1" applyFont="1" applyFill="1" applyBorder="1" applyProtection="1">
      <protection hidden="1"/>
    </xf>
    <xf numFmtId="10" fontId="34" fillId="34" borderId="0" xfId="56" applyNumberFormat="1" applyFont="1" applyFill="1" applyBorder="1" applyAlignment="1" applyProtection="1">
      <alignment horizontal="center"/>
      <protection hidden="1"/>
    </xf>
    <xf numFmtId="170" fontId="32" fillId="34" borderId="0" xfId="0" applyNumberFormat="1" applyFont="1" applyFill="1" applyBorder="1" applyProtection="1">
      <protection hidden="1"/>
    </xf>
    <xf numFmtId="0" fontId="83" fillId="34" borderId="0" xfId="0" applyFont="1" applyFill="1" applyBorder="1" applyAlignment="1" applyProtection="1">
      <alignment horizontal="center"/>
      <protection hidden="1"/>
    </xf>
    <xf numFmtId="0" fontId="34" fillId="34" borderId="2" xfId="44" applyFont="1" applyFill="1" applyBorder="1" applyProtection="1">
      <protection hidden="1"/>
    </xf>
    <xf numFmtId="0" fontId="34" fillId="34" borderId="3" xfId="44" applyFont="1" applyFill="1" applyBorder="1" applyProtection="1">
      <protection hidden="1"/>
    </xf>
    <xf numFmtId="0" fontId="34" fillId="34" borderId="0" xfId="44" applyFont="1" applyFill="1" applyBorder="1" applyAlignment="1" applyProtection="1">
      <alignment horizontal="right"/>
      <protection hidden="1"/>
    </xf>
    <xf numFmtId="167" fontId="31" fillId="34" borderId="0" xfId="0" applyNumberFormat="1" applyFont="1" applyFill="1" applyBorder="1" applyProtection="1">
      <protection hidden="1"/>
    </xf>
    <xf numFmtId="0" fontId="83" fillId="34" borderId="0" xfId="44" applyFont="1" applyFill="1" applyBorder="1" applyProtection="1">
      <protection hidden="1"/>
    </xf>
    <xf numFmtId="174" fontId="81" fillId="34" borderId="0" xfId="44" applyNumberFormat="1" applyFont="1" applyFill="1" applyBorder="1" applyProtection="1">
      <protection hidden="1"/>
    </xf>
    <xf numFmtId="0" fontId="34" fillId="34" borderId="4" xfId="44" applyFont="1" applyFill="1" applyBorder="1" applyProtection="1">
      <protection hidden="1"/>
    </xf>
    <xf numFmtId="173" fontId="81" fillId="34" borderId="5" xfId="44" applyNumberFormat="1" applyFont="1" applyFill="1" applyBorder="1" applyProtection="1">
      <protection hidden="1"/>
    </xf>
    <xf numFmtId="0" fontId="34" fillId="34" borderId="0" xfId="44" applyFont="1" applyFill="1" applyProtection="1">
      <protection hidden="1"/>
    </xf>
    <xf numFmtId="0" fontId="83" fillId="34" borderId="42" xfId="44" applyFont="1" applyFill="1" applyBorder="1" applyAlignment="1" applyProtection="1">
      <alignment horizontal="center"/>
      <protection hidden="1"/>
    </xf>
    <xf numFmtId="0" fontId="83" fillId="0" borderId="42" xfId="44" applyFont="1" applyFill="1" applyBorder="1" applyAlignment="1" applyProtection="1">
      <alignment horizontal="center"/>
      <protection hidden="1"/>
    </xf>
    <xf numFmtId="0" fontId="34" fillId="34" borderId="0" xfId="0" applyFont="1" applyFill="1" applyBorder="1" applyProtection="1">
      <protection hidden="1"/>
    </xf>
    <xf numFmtId="0" fontId="34" fillId="34" borderId="0" xfId="0" applyFont="1" applyFill="1" applyBorder="1" applyAlignment="1" applyProtection="1">
      <alignment horizontal="center"/>
      <protection hidden="1"/>
    </xf>
    <xf numFmtId="0" fontId="34" fillId="0" borderId="0" xfId="44" applyFont="1" applyFill="1" applyBorder="1" applyAlignment="1" applyProtection="1">
      <alignment horizontal="right"/>
      <protection hidden="1"/>
    </xf>
    <xf numFmtId="0" fontId="83" fillId="34" borderId="0" xfId="44" applyFont="1" applyFill="1" applyBorder="1" applyAlignment="1" applyProtection="1">
      <alignment horizontal="right" indent="1"/>
      <protection hidden="1"/>
    </xf>
    <xf numFmtId="167" fontId="34" fillId="34" borderId="0" xfId="0" applyNumberFormat="1" applyFont="1" applyFill="1" applyBorder="1" applyProtection="1">
      <protection hidden="1"/>
    </xf>
    <xf numFmtId="10" fontId="31" fillId="34" borderId="0" xfId="0" applyNumberFormat="1" applyFont="1" applyFill="1" applyBorder="1" applyProtection="1">
      <protection hidden="1"/>
    </xf>
    <xf numFmtId="2" fontId="34" fillId="34" borderId="0" xfId="0" applyNumberFormat="1" applyFont="1" applyFill="1" applyBorder="1" applyAlignment="1" applyProtection="1">
      <alignment horizontal="right"/>
      <protection hidden="1"/>
    </xf>
    <xf numFmtId="0" fontId="83" fillId="34" borderId="73" xfId="44" applyFont="1" applyFill="1" applyBorder="1" applyProtection="1">
      <protection hidden="1"/>
    </xf>
    <xf numFmtId="174" fontId="81" fillId="34" borderId="0" xfId="44" applyNumberFormat="1" applyFont="1" applyFill="1" applyProtection="1">
      <protection hidden="1"/>
    </xf>
    <xf numFmtId="0" fontId="83" fillId="34" borderId="0" xfId="44" applyFont="1" applyFill="1" applyBorder="1" applyAlignment="1" applyProtection="1">
      <alignment horizontal="left" indent="2"/>
      <protection hidden="1"/>
    </xf>
    <xf numFmtId="10" fontId="34" fillId="34" borderId="0" xfId="57" applyNumberFormat="1" applyFont="1" applyFill="1" applyBorder="1" applyProtection="1">
      <protection hidden="1"/>
    </xf>
    <xf numFmtId="4" fontId="31" fillId="34" borderId="0" xfId="0" applyNumberFormat="1" applyFont="1" applyFill="1" applyBorder="1" applyProtection="1">
      <protection hidden="1"/>
    </xf>
    <xf numFmtId="0" fontId="83" fillId="34" borderId="74" xfId="44" applyFont="1" applyFill="1" applyBorder="1" applyProtection="1">
      <protection hidden="1"/>
    </xf>
    <xf numFmtId="0" fontId="34" fillId="0" borderId="0" xfId="44" applyFont="1" applyFill="1" applyBorder="1" applyProtection="1">
      <protection hidden="1"/>
    </xf>
    <xf numFmtId="174" fontId="32" fillId="34" borderId="0" xfId="44" applyNumberFormat="1" applyFont="1" applyFill="1" applyBorder="1" applyProtection="1">
      <protection hidden="1"/>
    </xf>
    <xf numFmtId="0" fontId="83" fillId="34" borderId="74" xfId="44" applyFont="1" applyFill="1" applyBorder="1" applyAlignment="1" applyProtection="1">
      <alignment horizontal="left" indent="2"/>
      <protection hidden="1"/>
    </xf>
    <xf numFmtId="174" fontId="32" fillId="34" borderId="0" xfId="44" applyNumberFormat="1" applyFont="1" applyFill="1" applyProtection="1">
      <protection hidden="1"/>
    </xf>
    <xf numFmtId="167" fontId="34" fillId="34" borderId="0" xfId="44" applyNumberFormat="1" applyFont="1" applyFill="1" applyBorder="1" applyProtection="1">
      <protection hidden="1"/>
    </xf>
    <xf numFmtId="167" fontId="34" fillId="0" borderId="0" xfId="44" applyNumberFormat="1" applyFont="1" applyFill="1" applyBorder="1" applyProtection="1">
      <protection hidden="1"/>
    </xf>
    <xf numFmtId="167" fontId="32" fillId="34" borderId="0" xfId="0" applyNumberFormat="1" applyFont="1" applyFill="1" applyBorder="1" applyProtection="1">
      <protection hidden="1"/>
    </xf>
    <xf numFmtId="173" fontId="32" fillId="34" borderId="0" xfId="44" applyNumberFormat="1" applyFont="1" applyFill="1" applyBorder="1" applyProtection="1">
      <protection hidden="1"/>
    </xf>
    <xf numFmtId="0" fontId="83" fillId="34" borderId="74" xfId="44" applyFont="1" applyFill="1" applyBorder="1" applyAlignment="1" applyProtection="1">
      <alignment horizontal="right" indent="1"/>
      <protection hidden="1"/>
    </xf>
    <xf numFmtId="167" fontId="81" fillId="34" borderId="0" xfId="44" applyNumberFormat="1" applyFont="1" applyFill="1" applyBorder="1" applyProtection="1">
      <protection hidden="1"/>
    </xf>
    <xf numFmtId="167" fontId="34" fillId="34" borderId="0" xfId="44" applyNumberFormat="1" applyFont="1" applyFill="1" applyBorder="1" applyAlignment="1" applyProtection="1">
      <alignment horizontal="right"/>
      <protection hidden="1"/>
    </xf>
    <xf numFmtId="167" fontId="34" fillId="0" borderId="0" xfId="44" applyNumberFormat="1" applyFont="1" applyFill="1" applyBorder="1" applyAlignment="1" applyProtection="1">
      <alignment horizontal="right"/>
      <protection hidden="1"/>
    </xf>
    <xf numFmtId="4" fontId="34" fillId="34" borderId="0" xfId="44" applyNumberFormat="1" applyFont="1" applyFill="1" applyBorder="1" applyProtection="1">
      <protection hidden="1"/>
    </xf>
    <xf numFmtId="167" fontId="32" fillId="34" borderId="0" xfId="44" applyNumberFormat="1" applyFont="1" applyFill="1" applyBorder="1" applyProtection="1">
      <protection hidden="1"/>
    </xf>
    <xf numFmtId="167" fontId="32" fillId="0" borderId="0" xfId="44" applyNumberFormat="1" applyFont="1" applyFill="1" applyBorder="1" applyProtection="1">
      <protection hidden="1"/>
    </xf>
    <xf numFmtId="167" fontId="32" fillId="34" borderId="20" xfId="44" applyNumberFormat="1" applyFont="1" applyFill="1" applyBorder="1" applyProtection="1">
      <protection hidden="1"/>
    </xf>
    <xf numFmtId="167" fontId="32" fillId="0" borderId="20" xfId="44" applyNumberFormat="1" applyFont="1" applyFill="1" applyBorder="1" applyProtection="1"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164" fontId="31" fillId="0" borderId="0" xfId="0" applyNumberFormat="1" applyFont="1" applyProtection="1">
      <protection hidden="1"/>
    </xf>
    <xf numFmtId="167" fontId="34" fillId="34" borderId="0" xfId="28" applyNumberFormat="1" applyFont="1" applyFill="1" applyBorder="1" applyProtection="1">
      <protection hidden="1"/>
    </xf>
    <xf numFmtId="167" fontId="34" fillId="0" borderId="0" xfId="28" applyNumberFormat="1" applyFont="1" applyFill="1" applyBorder="1" applyProtection="1">
      <protection hidden="1"/>
    </xf>
    <xf numFmtId="164" fontId="34" fillId="34" borderId="0" xfId="28" applyFont="1" applyFill="1" applyBorder="1" applyProtection="1">
      <protection hidden="1"/>
    </xf>
    <xf numFmtId="173" fontId="32" fillId="34" borderId="0" xfId="44" applyNumberFormat="1" applyFont="1" applyFill="1" applyProtection="1">
      <protection hidden="1"/>
    </xf>
    <xf numFmtId="173" fontId="81" fillId="34" borderId="74" xfId="44" applyNumberFormat="1" applyFont="1" applyFill="1" applyBorder="1" applyProtection="1">
      <protection hidden="1"/>
    </xf>
    <xf numFmtId="167" fontId="34" fillId="34" borderId="0" xfId="29" applyNumberFormat="1" applyFont="1" applyFill="1" applyBorder="1" applyProtection="1">
      <protection hidden="1"/>
    </xf>
    <xf numFmtId="167" fontId="34" fillId="0" borderId="0" xfId="29" applyNumberFormat="1" applyFont="1" applyFill="1" applyBorder="1" applyProtection="1">
      <protection hidden="1"/>
    </xf>
    <xf numFmtId="164" fontId="34" fillId="34" borderId="0" xfId="28" applyFont="1" applyFill="1" applyBorder="1" applyAlignment="1" applyProtection="1">
      <alignment horizontal="right"/>
      <protection hidden="1"/>
    </xf>
    <xf numFmtId="10" fontId="32" fillId="34" borderId="0" xfId="44" applyNumberFormat="1" applyFont="1" applyFill="1" applyProtection="1">
      <protection hidden="1"/>
    </xf>
    <xf numFmtId="10" fontId="34" fillId="34" borderId="0" xfId="55" applyNumberFormat="1" applyFont="1" applyFill="1" applyBorder="1" applyProtection="1">
      <protection hidden="1"/>
    </xf>
    <xf numFmtId="10" fontId="34" fillId="0" borderId="0" xfId="55" applyNumberFormat="1" applyFont="1" applyFill="1" applyBorder="1" applyProtection="1">
      <protection hidden="1"/>
    </xf>
    <xf numFmtId="10" fontId="32" fillId="34" borderId="0" xfId="44" applyNumberFormat="1" applyFont="1" applyFill="1" applyBorder="1" applyProtection="1">
      <protection hidden="1"/>
    </xf>
    <xf numFmtId="175" fontId="34" fillId="34" borderId="0" xfId="55" applyNumberFormat="1" applyFont="1" applyFill="1" applyBorder="1" applyAlignment="1" applyProtection="1">
      <alignment horizontal="right"/>
      <protection hidden="1"/>
    </xf>
    <xf numFmtId="167" fontId="34" fillId="34" borderId="0" xfId="28" applyNumberFormat="1" applyFont="1" applyFill="1" applyBorder="1" applyAlignment="1" applyProtection="1">
      <alignment horizontal="right"/>
      <protection hidden="1"/>
    </xf>
    <xf numFmtId="167" fontId="34" fillId="0" borderId="0" xfId="28" applyNumberFormat="1" applyFont="1" applyFill="1" applyBorder="1" applyAlignment="1" applyProtection="1">
      <alignment horizontal="right"/>
      <protection hidden="1"/>
    </xf>
    <xf numFmtId="166" fontId="31" fillId="34" borderId="0" xfId="29" applyFont="1" applyFill="1" applyProtection="1">
      <protection hidden="1"/>
    </xf>
    <xf numFmtId="167" fontId="32" fillId="34" borderId="0" xfId="44" applyNumberFormat="1" applyFont="1" applyFill="1" applyBorder="1" applyAlignment="1" applyProtection="1">
      <alignment horizontal="right"/>
      <protection hidden="1"/>
    </xf>
    <xf numFmtId="167" fontId="32" fillId="0" borderId="0" xfId="44" applyNumberFormat="1" applyFont="1" applyFill="1" applyBorder="1" applyAlignment="1" applyProtection="1">
      <alignment horizontal="right"/>
      <protection hidden="1"/>
    </xf>
    <xf numFmtId="174" fontId="32" fillId="34" borderId="0" xfId="44" applyNumberFormat="1" applyFont="1" applyFill="1" applyBorder="1" applyAlignment="1" applyProtection="1">
      <alignment horizontal="right"/>
      <protection hidden="1"/>
    </xf>
    <xf numFmtId="173" fontId="81" fillId="34" borderId="74" xfId="44" applyNumberFormat="1" applyFont="1" applyFill="1" applyBorder="1" applyAlignment="1" applyProtection="1">
      <alignment horizontal="left"/>
      <protection hidden="1"/>
    </xf>
    <xf numFmtId="167" fontId="83" fillId="34" borderId="0" xfId="43" applyNumberFormat="1" applyFont="1" applyFill="1" applyBorder="1" applyProtection="1">
      <protection hidden="1"/>
    </xf>
    <xf numFmtId="164" fontId="31" fillId="34" borderId="0" xfId="0" applyNumberFormat="1" applyFont="1" applyFill="1" applyBorder="1" applyProtection="1">
      <protection hidden="1"/>
    </xf>
    <xf numFmtId="0" fontId="34" fillId="34" borderId="74" xfId="44" applyFont="1" applyFill="1" applyBorder="1" applyProtection="1">
      <protection hidden="1"/>
    </xf>
    <xf numFmtId="167" fontId="34" fillId="34" borderId="57" xfId="44" applyNumberFormat="1" applyFont="1" applyFill="1" applyBorder="1" applyProtection="1">
      <protection hidden="1"/>
    </xf>
    <xf numFmtId="167" fontId="34" fillId="0" borderId="57" xfId="44" applyNumberFormat="1" applyFont="1" applyFill="1" applyBorder="1" applyProtection="1">
      <protection hidden="1"/>
    </xf>
    <xf numFmtId="0" fontId="83" fillId="34" borderId="0" xfId="44" applyFont="1" applyFill="1" applyProtection="1">
      <protection hidden="1"/>
    </xf>
    <xf numFmtId="167" fontId="83" fillId="34" borderId="20" xfId="44" applyNumberFormat="1" applyFont="1" applyFill="1" applyBorder="1" applyProtection="1">
      <protection hidden="1"/>
    </xf>
    <xf numFmtId="167" fontId="83" fillId="34" borderId="0" xfId="44" applyNumberFormat="1" applyFont="1" applyFill="1" applyBorder="1" applyProtection="1">
      <protection hidden="1"/>
    </xf>
    <xf numFmtId="167" fontId="83" fillId="0" borderId="0" xfId="44" applyNumberFormat="1" applyFont="1" applyFill="1" applyBorder="1" applyProtection="1">
      <protection hidden="1"/>
    </xf>
    <xf numFmtId="0" fontId="83" fillId="34" borderId="4" xfId="44" applyFont="1" applyFill="1" applyBorder="1" applyProtection="1">
      <protection hidden="1"/>
    </xf>
    <xf numFmtId="0" fontId="33" fillId="34" borderId="0" xfId="0" applyFont="1" applyFill="1" applyProtection="1">
      <protection hidden="1"/>
    </xf>
    <xf numFmtId="168" fontId="83" fillId="34" borderId="0" xfId="0" applyNumberFormat="1" applyFont="1" applyFill="1" applyBorder="1" applyProtection="1">
      <protection hidden="1"/>
    </xf>
    <xf numFmtId="164" fontId="33" fillId="34" borderId="0" xfId="0" applyNumberFormat="1" applyFont="1" applyFill="1" applyBorder="1" applyProtection="1">
      <protection hidden="1"/>
    </xf>
    <xf numFmtId="173" fontId="32" fillId="34" borderId="74" xfId="44" applyNumberFormat="1" applyFont="1" applyFill="1" applyBorder="1" applyAlignment="1" applyProtection="1">
      <alignment horizontal="left" indent="2"/>
      <protection hidden="1"/>
    </xf>
    <xf numFmtId="174" fontId="34" fillId="34" borderId="0" xfId="44" applyNumberFormat="1" applyFont="1" applyFill="1" applyBorder="1" applyProtection="1">
      <protection hidden="1"/>
    </xf>
    <xf numFmtId="174" fontId="32" fillId="34" borderId="0" xfId="44" applyNumberFormat="1" applyFont="1" applyFill="1" applyBorder="1" applyAlignment="1" applyProtection="1">
      <protection hidden="1"/>
    </xf>
    <xf numFmtId="0" fontId="33" fillId="35" borderId="0" xfId="0" applyFont="1" applyFill="1" applyBorder="1" applyProtection="1">
      <protection hidden="1"/>
    </xf>
    <xf numFmtId="173" fontId="81" fillId="34" borderId="74" xfId="44" applyNumberFormat="1" applyFont="1" applyFill="1" applyBorder="1" applyAlignment="1" applyProtection="1">
      <alignment horizontal="left" indent="2"/>
      <protection hidden="1"/>
    </xf>
    <xf numFmtId="179" fontId="32" fillId="34" borderId="0" xfId="0" applyNumberFormat="1" applyFont="1" applyFill="1" applyBorder="1" applyProtection="1">
      <protection hidden="1"/>
    </xf>
    <xf numFmtId="2" fontId="31" fillId="34" borderId="0" xfId="0" applyNumberFormat="1" applyFont="1" applyFill="1" applyBorder="1" applyProtection="1">
      <protection hidden="1"/>
    </xf>
    <xf numFmtId="0" fontId="31" fillId="35" borderId="0" xfId="0" applyFont="1" applyFill="1" applyBorder="1" applyProtection="1">
      <protection hidden="1"/>
    </xf>
    <xf numFmtId="0" fontId="83" fillId="34" borderId="0" xfId="0" applyFont="1" applyFill="1" applyBorder="1" applyAlignment="1" applyProtection="1">
      <protection hidden="1"/>
    </xf>
    <xf numFmtId="0" fontId="33" fillId="34" borderId="0" xfId="0" applyFont="1" applyFill="1" applyBorder="1" applyAlignment="1" applyProtection="1">
      <alignment vertical="center" wrapText="1"/>
      <protection hidden="1"/>
    </xf>
    <xf numFmtId="167" fontId="81" fillId="34" borderId="20" xfId="44" applyNumberFormat="1" applyFont="1" applyFill="1" applyBorder="1" applyProtection="1">
      <protection hidden="1"/>
    </xf>
    <xf numFmtId="167" fontId="81" fillId="0" borderId="20" xfId="44" applyNumberFormat="1" applyFont="1" applyFill="1" applyBorder="1" applyProtection="1">
      <protection hidden="1"/>
    </xf>
    <xf numFmtId="4" fontId="33" fillId="34" borderId="0" xfId="0" applyNumberFormat="1" applyFont="1" applyFill="1" applyProtection="1">
      <protection hidden="1"/>
    </xf>
    <xf numFmtId="0" fontId="34" fillId="34" borderId="0" xfId="0" applyFont="1" applyFill="1" applyBorder="1" applyAlignment="1" applyProtection="1">
      <protection hidden="1"/>
    </xf>
    <xf numFmtId="174" fontId="33" fillId="34" borderId="0" xfId="0" applyNumberFormat="1" applyFont="1" applyFill="1" applyProtection="1">
      <protection hidden="1"/>
    </xf>
    <xf numFmtId="167" fontId="33" fillId="34" borderId="0" xfId="0" applyNumberFormat="1" applyFont="1" applyFill="1" applyBorder="1" applyProtection="1">
      <protection hidden="1"/>
    </xf>
    <xf numFmtId="180" fontId="33" fillId="34" borderId="0" xfId="0" applyNumberFormat="1" applyFont="1" applyFill="1" applyBorder="1" applyProtection="1">
      <protection hidden="1"/>
    </xf>
    <xf numFmtId="166" fontId="33" fillId="34" borderId="0" xfId="29" applyFont="1" applyFill="1" applyBorder="1" applyProtection="1">
      <protection hidden="1"/>
    </xf>
    <xf numFmtId="2" fontId="83" fillId="34" borderId="0" xfId="44" applyNumberFormat="1" applyFont="1" applyFill="1" applyBorder="1" applyProtection="1">
      <protection hidden="1"/>
    </xf>
    <xf numFmtId="173" fontId="81" fillId="34" borderId="74" xfId="44" applyNumberFormat="1" applyFont="1" applyFill="1" applyBorder="1" applyAlignment="1" applyProtection="1">
      <alignment horizontal="right"/>
      <protection hidden="1"/>
    </xf>
    <xf numFmtId="173" fontId="81" fillId="34" borderId="0" xfId="0" applyNumberFormat="1" applyFont="1" applyFill="1" applyBorder="1" applyProtection="1">
      <protection hidden="1"/>
    </xf>
    <xf numFmtId="173" fontId="81" fillId="34" borderId="74" xfId="44" applyNumberFormat="1" applyFont="1" applyFill="1" applyBorder="1" applyAlignment="1" applyProtection="1">
      <alignment horizontal="center"/>
      <protection hidden="1"/>
    </xf>
    <xf numFmtId="174" fontId="81" fillId="34" borderId="0" xfId="44" applyNumberFormat="1" applyFont="1" applyFill="1" applyBorder="1" applyAlignment="1" applyProtection="1">
      <alignment horizontal="right"/>
      <protection hidden="1"/>
    </xf>
    <xf numFmtId="2" fontId="34" fillId="34" borderId="0" xfId="44" applyNumberFormat="1" applyFont="1" applyFill="1" applyBorder="1" applyProtection="1">
      <protection hidden="1"/>
    </xf>
    <xf numFmtId="0" fontId="33" fillId="0" borderId="74" xfId="0" applyFont="1" applyBorder="1" applyProtection="1">
      <protection hidden="1"/>
    </xf>
    <xf numFmtId="167" fontId="31" fillId="0" borderId="0" xfId="0" applyNumberFormat="1" applyFont="1" applyBorder="1" applyProtection="1">
      <protection hidden="1"/>
    </xf>
    <xf numFmtId="167" fontId="32" fillId="34" borderId="23" xfId="44" applyNumberFormat="1" applyFont="1" applyFill="1" applyBorder="1" applyAlignment="1" applyProtection="1">
      <alignment horizontal="right"/>
      <protection hidden="1"/>
    </xf>
    <xf numFmtId="1" fontId="33" fillId="34" borderId="0" xfId="0" applyNumberFormat="1" applyFont="1" applyFill="1" applyBorder="1" applyAlignment="1" applyProtection="1">
      <alignment horizontal="center"/>
      <protection hidden="1"/>
    </xf>
    <xf numFmtId="0" fontId="31" fillId="34" borderId="0" xfId="0" applyFont="1" applyFill="1" applyBorder="1" applyAlignment="1" applyProtection="1">
      <alignment horizontal="center"/>
      <protection hidden="1"/>
    </xf>
    <xf numFmtId="167" fontId="31" fillId="0" borderId="0" xfId="0" applyNumberFormat="1" applyFont="1" applyFill="1" applyBorder="1" applyProtection="1">
      <protection hidden="1"/>
    </xf>
    <xf numFmtId="10" fontId="34" fillId="34" borderId="20" xfId="55" applyNumberFormat="1" applyFont="1" applyFill="1" applyBorder="1" applyProtection="1">
      <protection hidden="1"/>
    </xf>
    <xf numFmtId="3" fontId="34" fillId="34" borderId="0" xfId="44" applyNumberFormat="1" applyFont="1" applyFill="1" applyBorder="1" applyProtection="1">
      <protection hidden="1"/>
    </xf>
    <xf numFmtId="167" fontId="31" fillId="0" borderId="24" xfId="0" applyNumberFormat="1" applyFont="1" applyBorder="1" applyProtection="1">
      <protection hidden="1"/>
    </xf>
    <xf numFmtId="167" fontId="31" fillId="0" borderId="24" xfId="0" applyNumberFormat="1" applyFont="1" applyFill="1" applyBorder="1" applyProtection="1">
      <protection hidden="1"/>
    </xf>
    <xf numFmtId="0" fontId="33" fillId="34" borderId="13" xfId="0" applyFont="1" applyFill="1" applyBorder="1" applyAlignment="1" applyProtection="1">
      <alignment horizontal="center"/>
      <protection hidden="1"/>
    </xf>
    <xf numFmtId="167" fontId="81" fillId="34" borderId="75" xfId="44" applyNumberFormat="1" applyFont="1" applyFill="1" applyBorder="1" applyProtection="1">
      <protection hidden="1"/>
    </xf>
    <xf numFmtId="167" fontId="81" fillId="0" borderId="75" xfId="44" applyNumberFormat="1" applyFont="1" applyFill="1" applyBorder="1" applyProtection="1">
      <protection hidden="1"/>
    </xf>
    <xf numFmtId="0" fontId="31" fillId="34" borderId="13" xfId="0" applyFont="1" applyFill="1" applyBorder="1" applyAlignment="1" applyProtection="1">
      <alignment horizontal="center"/>
      <protection hidden="1"/>
    </xf>
    <xf numFmtId="0" fontId="33" fillId="0" borderId="76" xfId="0" applyFont="1" applyBorder="1" applyProtection="1">
      <protection hidden="1"/>
    </xf>
    <xf numFmtId="0" fontId="31" fillId="0" borderId="76" xfId="0" applyFont="1" applyBorder="1" applyProtection="1">
      <protection hidden="1"/>
    </xf>
    <xf numFmtId="0" fontId="31" fillId="0" borderId="77" xfId="0" applyFont="1" applyBorder="1" applyProtection="1">
      <protection hidden="1"/>
    </xf>
    <xf numFmtId="167" fontId="33" fillId="0" borderId="77" xfId="0" applyNumberFormat="1" applyFont="1" applyBorder="1" applyProtection="1">
      <protection hidden="1"/>
    </xf>
    <xf numFmtId="4" fontId="31" fillId="0" borderId="0" xfId="0" applyNumberFormat="1" applyFont="1" applyProtection="1">
      <protection hidden="1"/>
    </xf>
    <xf numFmtId="0" fontId="33" fillId="0" borderId="0" xfId="0" applyFont="1" applyAlignment="1" applyProtection="1">
      <alignment horizontal="center"/>
      <protection hidden="1"/>
    </xf>
    <xf numFmtId="1" fontId="31" fillId="0" borderId="0" xfId="0" applyNumberFormat="1" applyFont="1" applyProtection="1">
      <protection hidden="1"/>
    </xf>
    <xf numFmtId="164" fontId="34" fillId="34" borderId="13" xfId="28" applyFont="1" applyFill="1" applyBorder="1" applyAlignment="1" applyProtection="1">
      <alignment horizontal="left" vertical="center"/>
      <protection hidden="1"/>
    </xf>
    <xf numFmtId="164" fontId="83" fillId="34" borderId="0" xfId="28" applyFont="1" applyFill="1" applyBorder="1" applyAlignment="1" applyProtection="1">
      <alignment horizontal="right" vertical="center"/>
      <protection hidden="1"/>
    </xf>
    <xf numFmtId="0" fontId="83" fillId="34" borderId="0" xfId="44" applyFont="1" applyFill="1" applyBorder="1" applyAlignment="1" applyProtection="1">
      <alignment vertical="center"/>
      <protection hidden="1"/>
    </xf>
    <xf numFmtId="167" fontId="34" fillId="34" borderId="13" xfId="28" applyNumberFormat="1" applyFont="1" applyFill="1" applyBorder="1" applyAlignment="1" applyProtection="1">
      <alignment horizontal="right" vertical="center"/>
      <protection hidden="1"/>
    </xf>
    <xf numFmtId="0" fontId="83" fillId="34" borderId="0" xfId="44" applyFont="1" applyFill="1" applyBorder="1" applyAlignment="1" applyProtection="1">
      <alignment horizontal="right"/>
      <protection hidden="1"/>
    </xf>
    <xf numFmtId="176" fontId="34" fillId="34" borderId="13" xfId="28" applyNumberFormat="1" applyFont="1" applyFill="1" applyBorder="1" applyAlignment="1" applyProtection="1">
      <alignment horizontal="center" vertical="center"/>
      <protection hidden="1"/>
    </xf>
    <xf numFmtId="164" fontId="34" fillId="34" borderId="0" xfId="28" applyFont="1" applyFill="1" applyBorder="1" applyAlignment="1" applyProtection="1">
      <alignment horizontal="left" vertical="center"/>
      <protection hidden="1"/>
    </xf>
    <xf numFmtId="167" fontId="31" fillId="34" borderId="0" xfId="0" applyNumberFormat="1" applyFont="1" applyFill="1" applyBorder="1" applyAlignment="1" applyProtection="1">
      <alignment horizontal="right"/>
      <protection hidden="1"/>
    </xf>
    <xf numFmtId="0" fontId="83" fillId="34" borderId="0" xfId="44" applyFont="1" applyFill="1" applyAlignment="1" applyProtection="1">
      <alignment horizontal="right"/>
      <protection hidden="1"/>
    </xf>
    <xf numFmtId="0" fontId="83" fillId="34" borderId="0" xfId="44" applyFont="1" applyFill="1" applyAlignment="1" applyProtection="1">
      <alignment horizontal="left" vertical="center"/>
      <protection hidden="1"/>
    </xf>
    <xf numFmtId="0" fontId="34" fillId="34" borderId="0" xfId="44" applyFont="1" applyFill="1" applyBorder="1" applyAlignment="1" applyProtection="1">
      <alignment horizontal="left" vertical="center"/>
      <protection hidden="1"/>
    </xf>
    <xf numFmtId="167" fontId="31" fillId="34" borderId="0" xfId="0" applyNumberFormat="1" applyFont="1" applyFill="1" applyAlignment="1" applyProtection="1">
      <alignment horizontal="right"/>
      <protection hidden="1"/>
    </xf>
    <xf numFmtId="167" fontId="31" fillId="0" borderId="0" xfId="0" applyNumberFormat="1" applyFont="1" applyAlignment="1" applyProtection="1">
      <alignment horizontal="right"/>
      <protection hidden="1"/>
    </xf>
    <xf numFmtId="167" fontId="33" fillId="0" borderId="0" xfId="0" applyNumberFormat="1" applyFont="1" applyAlignment="1" applyProtection="1">
      <alignment horizontal="right"/>
      <protection hidden="1"/>
    </xf>
    <xf numFmtId="167" fontId="34" fillId="34" borderId="0" xfId="28" applyNumberFormat="1" applyFont="1" applyFill="1" applyBorder="1" applyAlignment="1" applyProtection="1">
      <alignment horizontal="right" vertical="center"/>
      <protection hidden="1"/>
    </xf>
    <xf numFmtId="176" fontId="34" fillId="34" borderId="0" xfId="28" applyNumberFormat="1" applyFont="1" applyFill="1" applyBorder="1" applyAlignment="1" applyProtection="1">
      <alignment horizontal="center" vertical="center"/>
      <protection hidden="1"/>
    </xf>
    <xf numFmtId="171" fontId="31" fillId="0" borderId="0" xfId="0" applyNumberFormat="1" applyFont="1" applyAlignment="1" applyProtection="1">
      <protection hidden="1"/>
    </xf>
    <xf numFmtId="0" fontId="31" fillId="0" borderId="0" xfId="0" applyFont="1" applyAlignment="1" applyProtection="1">
      <alignment horizontal="left"/>
      <protection hidden="1"/>
    </xf>
    <xf numFmtId="0" fontId="83" fillId="34" borderId="0" xfId="44" applyFont="1" applyFill="1" applyBorder="1" applyAlignment="1" applyProtection="1">
      <alignment horizontal="left" vertical="center"/>
      <protection hidden="1"/>
    </xf>
    <xf numFmtId="1" fontId="34" fillId="34" borderId="13" xfId="28" applyNumberFormat="1" applyFont="1" applyFill="1" applyBorder="1" applyAlignment="1" applyProtection="1">
      <alignment horizontal="right" vertical="center"/>
      <protection hidden="1"/>
    </xf>
    <xf numFmtId="0" fontId="34" fillId="0" borderId="0" xfId="0" applyFont="1" applyFill="1" applyProtection="1">
      <protection hidden="1"/>
    </xf>
    <xf numFmtId="0" fontId="31" fillId="0" borderId="0" xfId="0" applyFont="1" applyAlignment="1" applyProtection="1">
      <alignment horizontal="right"/>
      <protection hidden="1"/>
    </xf>
    <xf numFmtId="177" fontId="31" fillId="0" borderId="0" xfId="0" applyNumberFormat="1" applyFont="1" applyProtection="1">
      <protection hidden="1"/>
    </xf>
    <xf numFmtId="176" fontId="34" fillId="34" borderId="0" xfId="28" applyNumberFormat="1" applyFont="1" applyFill="1" applyBorder="1" applyAlignment="1" applyProtection="1">
      <alignment horizontal="left" vertical="center"/>
      <protection hidden="1"/>
    </xf>
    <xf numFmtId="0" fontId="83" fillId="0" borderId="8" xfId="0" applyFont="1" applyFill="1" applyBorder="1" applyAlignment="1" applyProtection="1">
      <alignment horizontal="center"/>
      <protection hidden="1"/>
    </xf>
    <xf numFmtId="0" fontId="83" fillId="0" borderId="35" xfId="0" applyFont="1" applyFill="1" applyBorder="1" applyAlignment="1" applyProtection="1">
      <alignment horizontal="center"/>
      <protection hidden="1"/>
    </xf>
    <xf numFmtId="0" fontId="34" fillId="0" borderId="36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0" fontId="83" fillId="0" borderId="12" xfId="0" applyFont="1" applyFill="1" applyBorder="1" applyAlignment="1" applyProtection="1">
      <alignment horizontal="center"/>
      <protection hidden="1"/>
    </xf>
    <xf numFmtId="0" fontId="83" fillId="0" borderId="0" xfId="0" applyFont="1" applyFill="1" applyBorder="1" applyAlignment="1" applyProtection="1">
      <alignment horizontal="center"/>
      <protection hidden="1"/>
    </xf>
    <xf numFmtId="0" fontId="34" fillId="0" borderId="14" xfId="0" applyFont="1" applyFill="1" applyBorder="1" applyProtection="1">
      <protection hidden="1"/>
    </xf>
    <xf numFmtId="0" fontId="34" fillId="0" borderId="15" xfId="0" applyFont="1" applyFill="1" applyBorder="1" applyProtection="1">
      <protection hidden="1"/>
    </xf>
    <xf numFmtId="0" fontId="31" fillId="0" borderId="16" xfId="0" applyFont="1" applyFill="1" applyBorder="1" applyProtection="1">
      <protection hidden="1"/>
    </xf>
    <xf numFmtId="0" fontId="34" fillId="0" borderId="43" xfId="0" applyFont="1" applyFill="1" applyBorder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167" fontId="34" fillId="0" borderId="6" xfId="43" applyNumberFormat="1" applyFont="1" applyFill="1" applyBorder="1" applyProtection="1">
      <protection hidden="1"/>
    </xf>
    <xf numFmtId="167" fontId="34" fillId="0" borderId="7" xfId="43" applyNumberFormat="1" applyFont="1" applyFill="1" applyBorder="1" applyProtection="1">
      <protection hidden="1"/>
    </xf>
    <xf numFmtId="10" fontId="34" fillId="0" borderId="7" xfId="56" applyNumberFormat="1" applyFont="1" applyFill="1" applyBorder="1" applyAlignment="1" applyProtection="1">
      <alignment horizontal="center"/>
      <protection hidden="1"/>
    </xf>
    <xf numFmtId="167" fontId="31" fillId="0" borderId="31" xfId="0" applyNumberFormat="1" applyFont="1" applyFill="1" applyBorder="1" applyProtection="1">
      <protection hidden="1"/>
    </xf>
    <xf numFmtId="167" fontId="34" fillId="0" borderId="10" xfId="43" applyNumberFormat="1" applyFont="1" applyFill="1" applyBorder="1" applyProtection="1">
      <protection hidden="1"/>
    </xf>
    <xf numFmtId="167" fontId="34" fillId="0" borderId="11" xfId="43" applyNumberFormat="1" applyFont="1" applyFill="1" applyBorder="1" applyProtection="1">
      <protection hidden="1"/>
    </xf>
    <xf numFmtId="10" fontId="34" fillId="0" borderId="11" xfId="56" applyNumberFormat="1" applyFont="1" applyFill="1" applyBorder="1" applyAlignment="1" applyProtection="1">
      <alignment horizontal="center"/>
      <protection hidden="1"/>
    </xf>
    <xf numFmtId="167" fontId="31" fillId="0" borderId="32" xfId="0" applyNumberFormat="1" applyFont="1" applyFill="1" applyBorder="1" applyProtection="1">
      <protection hidden="1"/>
    </xf>
    <xf numFmtId="0" fontId="32" fillId="34" borderId="13" xfId="0" applyFont="1" applyFill="1" applyBorder="1" applyAlignment="1" applyProtection="1">
      <alignment horizontal="center" vertical="center"/>
      <protection hidden="1"/>
    </xf>
    <xf numFmtId="173" fontId="32" fillId="0" borderId="0" xfId="43" applyNumberFormat="1" applyFont="1" applyProtection="1">
      <protection hidden="1"/>
    </xf>
    <xf numFmtId="167" fontId="32" fillId="34" borderId="13" xfId="32" applyNumberFormat="1" applyFont="1" applyFill="1" applyBorder="1" applyAlignment="1" applyProtection="1">
      <alignment horizontal="right" vertical="center"/>
      <protection hidden="1"/>
    </xf>
    <xf numFmtId="167" fontId="32" fillId="34" borderId="13" xfId="0" applyNumberFormat="1" applyFont="1" applyFill="1" applyBorder="1" applyAlignment="1" applyProtection="1">
      <alignment horizontal="right" vertical="center"/>
      <protection hidden="1"/>
    </xf>
    <xf numFmtId="175" fontId="32" fillId="34" borderId="13" xfId="55" applyNumberFormat="1" applyFont="1" applyFill="1" applyBorder="1" applyAlignment="1" applyProtection="1">
      <alignment horizontal="right" vertical="center"/>
      <protection hidden="1"/>
    </xf>
    <xf numFmtId="166" fontId="31" fillId="34" borderId="13" xfId="29" applyFont="1" applyFill="1" applyBorder="1" applyProtection="1">
      <protection hidden="1"/>
    </xf>
    <xf numFmtId="173" fontId="81" fillId="0" borderId="0" xfId="43" applyNumberFormat="1" applyFont="1" applyAlignment="1" applyProtection="1">
      <alignment horizontal="center"/>
      <protection hidden="1"/>
    </xf>
    <xf numFmtId="0" fontId="81" fillId="35" borderId="0" xfId="0" applyNumberFormat="1" applyFont="1" applyFill="1" applyAlignment="1" applyProtection="1">
      <alignment horizontal="center"/>
      <protection hidden="1"/>
    </xf>
    <xf numFmtId="0" fontId="81" fillId="34" borderId="0" xfId="0" applyNumberFormat="1" applyFont="1" applyFill="1" applyBorder="1" applyAlignment="1" applyProtection="1">
      <alignment horizontal="center"/>
      <protection hidden="1"/>
    </xf>
    <xf numFmtId="0" fontId="32" fillId="34" borderId="0" xfId="0" applyFont="1" applyFill="1" applyBorder="1" applyAlignment="1" applyProtection="1">
      <alignment horizontal="center" vertical="center"/>
      <protection hidden="1"/>
    </xf>
    <xf numFmtId="0" fontId="32" fillId="34" borderId="0" xfId="0" applyFont="1" applyFill="1" applyBorder="1" applyProtection="1">
      <protection hidden="1"/>
    </xf>
    <xf numFmtId="9" fontId="32" fillId="34" borderId="13" xfId="55" applyFont="1" applyFill="1" applyBorder="1" applyAlignment="1" applyProtection="1">
      <alignment horizontal="right" vertical="center"/>
      <protection hidden="1"/>
    </xf>
    <xf numFmtId="167" fontId="32" fillId="34" borderId="0" xfId="32" applyNumberFormat="1" applyFont="1" applyFill="1" applyBorder="1" applyAlignment="1" applyProtection="1">
      <alignment horizontal="right" vertical="center"/>
      <protection hidden="1"/>
    </xf>
    <xf numFmtId="165" fontId="32" fillId="34" borderId="0" xfId="32" applyNumberFormat="1" applyFont="1" applyFill="1" applyBorder="1" applyAlignment="1" applyProtection="1">
      <alignment horizontal="center" vertical="center"/>
      <protection hidden="1"/>
    </xf>
    <xf numFmtId="175" fontId="32" fillId="34" borderId="0" xfId="55" applyNumberFormat="1" applyFont="1" applyFill="1" applyBorder="1" applyAlignment="1" applyProtection="1">
      <alignment horizontal="right" vertical="center"/>
      <protection hidden="1"/>
    </xf>
    <xf numFmtId="167" fontId="31" fillId="34" borderId="28" xfId="0" applyNumberFormat="1" applyFont="1" applyFill="1" applyBorder="1" applyProtection="1">
      <protection hidden="1"/>
    </xf>
    <xf numFmtId="167" fontId="31" fillId="34" borderId="13" xfId="0" applyNumberFormat="1" applyFont="1" applyFill="1" applyBorder="1" applyProtection="1">
      <protection hidden="1"/>
    </xf>
    <xf numFmtId="167" fontId="32" fillId="34" borderId="0" xfId="43" applyNumberFormat="1" applyFont="1" applyFill="1" applyBorder="1" applyProtection="1">
      <protection hidden="1"/>
    </xf>
    <xf numFmtId="167" fontId="32" fillId="34" borderId="0" xfId="0" applyNumberFormat="1" applyFont="1" applyFill="1" applyBorder="1" applyAlignment="1" applyProtection="1">
      <alignment horizontal="right" vertical="center"/>
      <protection hidden="1"/>
    </xf>
    <xf numFmtId="167" fontId="32" fillId="2" borderId="28" xfId="43" applyNumberFormat="1" applyFont="1" applyFill="1" applyBorder="1" applyProtection="1">
      <protection hidden="1"/>
    </xf>
    <xf numFmtId="167" fontId="32" fillId="2" borderId="13" xfId="43" applyNumberFormat="1" applyFont="1" applyFill="1" applyBorder="1" applyProtection="1">
      <protection hidden="1"/>
    </xf>
    <xf numFmtId="167" fontId="34" fillId="0" borderId="17" xfId="43" applyNumberFormat="1" applyFont="1" applyFill="1" applyBorder="1" applyProtection="1">
      <protection hidden="1"/>
    </xf>
    <xf numFmtId="167" fontId="34" fillId="0" borderId="18" xfId="43" applyNumberFormat="1" applyFont="1" applyFill="1" applyBorder="1" applyProtection="1">
      <protection hidden="1"/>
    </xf>
    <xf numFmtId="10" fontId="34" fillId="0" borderId="18" xfId="56" applyNumberFormat="1" applyFont="1" applyFill="1" applyBorder="1" applyAlignment="1" applyProtection="1">
      <alignment horizontal="center"/>
      <protection hidden="1"/>
    </xf>
    <xf numFmtId="167" fontId="31" fillId="0" borderId="33" xfId="0" applyNumberFormat="1" applyFont="1" applyFill="1" applyBorder="1" applyProtection="1">
      <protection hidden="1"/>
    </xf>
    <xf numFmtId="9" fontId="32" fillId="34" borderId="0" xfId="55" applyFont="1" applyFill="1" applyBorder="1" applyAlignment="1" applyProtection="1">
      <alignment horizontal="right" vertical="center"/>
      <protection hidden="1"/>
    </xf>
    <xf numFmtId="0" fontId="31" fillId="0" borderId="0" xfId="0" applyFont="1" applyFill="1" applyProtection="1">
      <protection hidden="1"/>
    </xf>
    <xf numFmtId="0" fontId="31" fillId="0" borderId="0" xfId="0" applyFont="1" applyFill="1" applyBorder="1" applyProtection="1">
      <protection hidden="1"/>
    </xf>
    <xf numFmtId="167" fontId="32" fillId="2" borderId="71" xfId="43" applyNumberFormat="1" applyFont="1" applyFill="1" applyBorder="1" applyProtection="1">
      <protection hidden="1"/>
    </xf>
    <xf numFmtId="167" fontId="32" fillId="2" borderId="56" xfId="43" applyNumberFormat="1" applyFont="1" applyFill="1" applyBorder="1" applyProtection="1">
      <protection hidden="1"/>
    </xf>
    <xf numFmtId="170" fontId="32" fillId="34" borderId="13" xfId="0" applyNumberFormat="1" applyFont="1" applyFill="1" applyBorder="1" applyProtection="1">
      <protection hidden="1"/>
    </xf>
    <xf numFmtId="167" fontId="32" fillId="2" borderId="72" xfId="43" applyNumberFormat="1" applyFont="1" applyFill="1" applyBorder="1" applyProtection="1">
      <protection hidden="1"/>
    </xf>
    <xf numFmtId="167" fontId="32" fillId="2" borderId="5" xfId="43" applyNumberFormat="1" applyFont="1" applyFill="1" applyBorder="1" applyProtection="1">
      <protection hidden="1"/>
    </xf>
    <xf numFmtId="167" fontId="34" fillId="34" borderId="13" xfId="0" applyNumberFormat="1" applyFont="1" applyFill="1" applyBorder="1" applyAlignment="1" applyProtection="1">
      <protection hidden="1"/>
    </xf>
    <xf numFmtId="170" fontId="32" fillId="34" borderId="13" xfId="0" applyNumberFormat="1" applyFont="1" applyFill="1" applyBorder="1" applyAlignment="1" applyProtection="1">
      <protection hidden="1"/>
    </xf>
    <xf numFmtId="170" fontId="32" fillId="34" borderId="0" xfId="0" applyNumberFormat="1" applyFont="1" applyFill="1" applyBorder="1" applyAlignment="1" applyProtection="1">
      <protection hidden="1"/>
    </xf>
    <xf numFmtId="0" fontId="81" fillId="0" borderId="0" xfId="0" applyFont="1" applyProtection="1">
      <protection hidden="1"/>
    </xf>
    <xf numFmtId="173" fontId="81" fillId="0" borderId="0" xfId="43" applyNumberFormat="1" applyFont="1" applyProtection="1">
      <protection hidden="1"/>
    </xf>
    <xf numFmtId="167" fontId="81" fillId="2" borderId="72" xfId="43" applyNumberFormat="1" applyFont="1" applyFill="1" applyBorder="1" applyProtection="1">
      <protection hidden="1"/>
    </xf>
    <xf numFmtId="167" fontId="81" fillId="2" borderId="5" xfId="43" applyNumberFormat="1" applyFont="1" applyFill="1" applyBorder="1" applyProtection="1">
      <protection hidden="1"/>
    </xf>
    <xf numFmtId="167" fontId="81" fillId="34" borderId="0" xfId="43" applyNumberFormat="1" applyFont="1" applyFill="1" applyBorder="1" applyProtection="1">
      <protection hidden="1"/>
    </xf>
    <xf numFmtId="0" fontId="81" fillId="34" borderId="0" xfId="0" applyFont="1" applyFill="1" applyBorder="1" applyProtection="1">
      <protection hidden="1"/>
    </xf>
    <xf numFmtId="10" fontId="81" fillId="34" borderId="0" xfId="55" applyNumberFormat="1" applyFont="1" applyFill="1" applyProtection="1">
      <protection hidden="1"/>
    </xf>
    <xf numFmtId="166" fontId="81" fillId="0" borderId="0" xfId="29" applyFont="1" applyProtection="1">
      <protection hidden="1"/>
    </xf>
    <xf numFmtId="167" fontId="81" fillId="0" borderId="0" xfId="0" applyNumberFormat="1" applyFont="1" applyProtection="1">
      <protection hidden="1"/>
    </xf>
    <xf numFmtId="0" fontId="81" fillId="0" borderId="13" xfId="0" applyNumberFormat="1" applyFont="1" applyBorder="1" applyAlignment="1" applyProtection="1">
      <alignment horizontal="center"/>
      <protection hidden="1"/>
    </xf>
    <xf numFmtId="0" fontId="81" fillId="0" borderId="13" xfId="0" applyNumberFormat="1" applyFont="1" applyFill="1" applyBorder="1" applyAlignment="1" applyProtection="1">
      <alignment horizontal="center"/>
      <protection hidden="1"/>
    </xf>
    <xf numFmtId="167" fontId="31" fillId="0" borderId="13" xfId="0" applyNumberFormat="1" applyFont="1" applyBorder="1" applyProtection="1">
      <protection hidden="1"/>
    </xf>
    <xf numFmtId="167" fontId="31" fillId="0" borderId="13" xfId="0" applyNumberFormat="1" applyFont="1" applyFill="1" applyBorder="1" applyProtection="1">
      <protection hidden="1"/>
    </xf>
    <xf numFmtId="0" fontId="83" fillId="0" borderId="37" xfId="0" applyFont="1" applyFill="1" applyBorder="1" applyAlignment="1" applyProtection="1">
      <alignment horizontal="center"/>
      <protection hidden="1"/>
    </xf>
    <xf numFmtId="0" fontId="83" fillId="0" borderId="13" xfId="0" applyFont="1" applyFill="1" applyBorder="1" applyAlignment="1" applyProtection="1">
      <alignment horizontal="center"/>
      <protection hidden="1"/>
    </xf>
    <xf numFmtId="167" fontId="32" fillId="0" borderId="13" xfId="43" applyNumberFormat="1" applyFont="1" applyFill="1" applyBorder="1" applyProtection="1">
      <protection hidden="1"/>
    </xf>
    <xf numFmtId="0" fontId="83" fillId="0" borderId="36" xfId="0" applyFont="1" applyFill="1" applyBorder="1" applyAlignment="1" applyProtection="1">
      <alignment horizontal="center"/>
      <protection hidden="1"/>
    </xf>
    <xf numFmtId="0" fontId="31" fillId="0" borderId="38" xfId="0" applyFont="1" applyFill="1" applyBorder="1" applyProtection="1">
      <protection hidden="1"/>
    </xf>
    <xf numFmtId="0" fontId="34" fillId="0" borderId="13" xfId="0" applyFont="1" applyFill="1" applyBorder="1" applyAlignment="1" applyProtection="1">
      <alignment horizontal="center"/>
      <protection hidden="1"/>
    </xf>
    <xf numFmtId="165" fontId="31" fillId="34" borderId="0" xfId="0" applyNumberFormat="1" applyFont="1" applyFill="1" applyBorder="1" applyProtection="1">
      <protection hidden="1"/>
    </xf>
    <xf numFmtId="10" fontId="34" fillId="0" borderId="31" xfId="56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vertical="center" textRotation="90" wrapText="1"/>
      <protection hidden="1"/>
    </xf>
    <xf numFmtId="10" fontId="34" fillId="0" borderId="32" xfId="56" applyNumberFormat="1" applyFont="1" applyFill="1" applyBorder="1" applyAlignment="1" applyProtection="1">
      <alignment horizontal="center"/>
      <protection hidden="1"/>
    </xf>
    <xf numFmtId="0" fontId="81" fillId="0" borderId="22" xfId="0" applyNumberFormat="1" applyFont="1" applyFill="1" applyBorder="1" applyAlignment="1" applyProtection="1">
      <alignment horizontal="center"/>
      <protection hidden="1"/>
    </xf>
    <xf numFmtId="167" fontId="31" fillId="0" borderId="22" xfId="0" applyNumberFormat="1" applyFont="1" applyFill="1" applyBorder="1" applyProtection="1">
      <protection hidden="1"/>
    </xf>
    <xf numFmtId="164" fontId="31" fillId="34" borderId="0" xfId="28" applyFont="1" applyFill="1" applyBorder="1" applyProtection="1">
      <protection hidden="1"/>
    </xf>
    <xf numFmtId="167" fontId="32" fillId="0" borderId="22" xfId="43" applyNumberFormat="1" applyFont="1" applyFill="1" applyBorder="1" applyProtection="1">
      <protection hidden="1"/>
    </xf>
    <xf numFmtId="0" fontId="31" fillId="0" borderId="13" xfId="0" applyFont="1" applyBorder="1" applyProtection="1">
      <protection hidden="1"/>
    </xf>
    <xf numFmtId="0" fontId="31" fillId="0" borderId="22" xfId="0" applyFont="1" applyFill="1" applyBorder="1" applyProtection="1">
      <protection hidden="1"/>
    </xf>
    <xf numFmtId="10" fontId="34" fillId="0" borderId="33" xfId="56" applyNumberFormat="1" applyFont="1" applyFill="1" applyBorder="1" applyAlignment="1" applyProtection="1">
      <alignment horizontal="center"/>
      <protection hidden="1"/>
    </xf>
    <xf numFmtId="167" fontId="81" fillId="0" borderId="25" xfId="43" applyNumberFormat="1" applyFont="1" applyFill="1" applyBorder="1" applyProtection="1">
      <protection hidden="1"/>
    </xf>
    <xf numFmtId="166" fontId="31" fillId="34" borderId="0" xfId="0" applyNumberFormat="1" applyFont="1" applyFill="1" applyBorder="1" applyProtection="1">
      <protection hidden="1"/>
    </xf>
    <xf numFmtId="166" fontId="32" fillId="34" borderId="0" xfId="29" applyFont="1" applyFill="1" applyBorder="1" applyProtection="1">
      <protection hidden="1"/>
    </xf>
    <xf numFmtId="167" fontId="31" fillId="0" borderId="0" xfId="0" applyNumberFormat="1" applyFont="1" applyProtection="1">
      <protection hidden="1"/>
    </xf>
    <xf numFmtId="166" fontId="31" fillId="34" borderId="0" xfId="28" applyNumberFormat="1" applyFont="1" applyFill="1" applyBorder="1" applyProtection="1">
      <protection hidden="1"/>
    </xf>
    <xf numFmtId="9" fontId="31" fillId="34" borderId="0" xfId="0" applyNumberFormat="1" applyFont="1" applyFill="1" applyBorder="1" applyProtection="1">
      <protection hidden="1"/>
    </xf>
    <xf numFmtId="0" fontId="34" fillId="34" borderId="0" xfId="0" applyFont="1" applyFill="1" applyBorder="1" applyAlignment="1" applyProtection="1">
      <alignment horizontal="left" vertical="center" wrapText="1"/>
      <protection hidden="1"/>
    </xf>
    <xf numFmtId="176" fontId="34" fillId="34" borderId="13" xfId="0" applyNumberFormat="1" applyFont="1" applyFill="1" applyBorder="1" applyAlignment="1" applyProtection="1">
      <alignment horizontal="right" vertical="center" wrapText="1"/>
      <protection hidden="1"/>
    </xf>
    <xf numFmtId="167" fontId="81" fillId="2" borderId="0" xfId="43" applyNumberFormat="1" applyFont="1" applyFill="1" applyBorder="1" applyProtection="1">
      <protection hidden="1"/>
    </xf>
    <xf numFmtId="0" fontId="34" fillId="34" borderId="0" xfId="0" applyFont="1" applyFill="1" applyBorder="1" applyAlignment="1" applyProtection="1">
      <alignment vertical="center" wrapText="1"/>
      <protection hidden="1"/>
    </xf>
    <xf numFmtId="173" fontId="81" fillId="34" borderId="0" xfId="43" applyNumberFormat="1" applyFont="1" applyFill="1" applyBorder="1" applyProtection="1">
      <protection hidden="1"/>
    </xf>
    <xf numFmtId="9" fontId="31" fillId="34" borderId="0" xfId="55" applyFont="1" applyFill="1" applyProtection="1">
      <protection hidden="1"/>
    </xf>
    <xf numFmtId="167" fontId="32" fillId="0" borderId="0" xfId="43" applyNumberFormat="1" applyFont="1" applyFill="1" applyBorder="1" applyProtection="1">
      <protection hidden="1"/>
    </xf>
    <xf numFmtId="176" fontId="34" fillId="34" borderId="0" xfId="0" applyNumberFormat="1" applyFont="1" applyFill="1" applyBorder="1" applyAlignment="1" applyProtection="1">
      <alignment horizontal="left" vertical="center" wrapText="1"/>
      <protection hidden="1"/>
    </xf>
    <xf numFmtId="173" fontId="83" fillId="34" borderId="0" xfId="43" applyNumberFormat="1" applyFont="1" applyFill="1" applyBorder="1" applyAlignment="1" applyProtection="1">
      <alignment horizontal="left"/>
      <protection hidden="1"/>
    </xf>
    <xf numFmtId="0" fontId="33" fillId="34" borderId="0" xfId="0" applyFont="1" applyFill="1" applyAlignment="1" applyProtection="1">
      <alignment horizontal="center" vertical="center"/>
      <protection hidden="1"/>
    </xf>
    <xf numFmtId="0" fontId="83" fillId="34" borderId="0" xfId="0" applyNumberFormat="1" applyFont="1" applyFill="1" applyBorder="1" applyAlignment="1" applyProtection="1">
      <alignment horizontal="center"/>
      <protection hidden="1"/>
    </xf>
    <xf numFmtId="0" fontId="31" fillId="34" borderId="28" xfId="0" applyFont="1" applyFill="1" applyBorder="1" applyProtection="1">
      <protection hidden="1"/>
    </xf>
    <xf numFmtId="0" fontId="31" fillId="0" borderId="28" xfId="0" applyFont="1" applyBorder="1" applyProtection="1">
      <protection hidden="1"/>
    </xf>
    <xf numFmtId="0" fontId="31" fillId="34" borderId="13" xfId="0" applyFont="1" applyFill="1" applyBorder="1" applyProtection="1">
      <protection hidden="1"/>
    </xf>
    <xf numFmtId="173" fontId="83" fillId="34" borderId="0" xfId="43" applyNumberFormat="1" applyFont="1" applyFill="1" applyBorder="1" applyProtection="1">
      <protection hidden="1"/>
    </xf>
    <xf numFmtId="0" fontId="34" fillId="0" borderId="13" xfId="0" applyFont="1" applyBorder="1" applyProtection="1">
      <protection hidden="1"/>
    </xf>
    <xf numFmtId="167" fontId="34" fillId="34" borderId="13" xfId="43" applyNumberFormat="1" applyFont="1" applyFill="1" applyBorder="1" applyProtection="1">
      <protection hidden="1"/>
    </xf>
    <xf numFmtId="167" fontId="32" fillId="0" borderId="0" xfId="0" applyNumberFormat="1" applyFont="1" applyProtection="1">
      <protection hidden="1"/>
    </xf>
    <xf numFmtId="0" fontId="32" fillId="0" borderId="0" xfId="0" applyFont="1" applyBorder="1" applyAlignment="1" applyProtection="1">
      <alignment horizontal="center" vertical="center" textRotation="90" wrapText="1"/>
      <protection hidden="1"/>
    </xf>
    <xf numFmtId="167" fontId="32" fillId="2" borderId="0" xfId="43" applyNumberFormat="1" applyFont="1" applyFill="1" applyBorder="1" applyProtection="1">
      <protection hidden="1"/>
    </xf>
    <xf numFmtId="166" fontId="31" fillId="0" borderId="0" xfId="29" applyFont="1" applyProtection="1">
      <protection hidden="1"/>
    </xf>
    <xf numFmtId="166" fontId="31" fillId="0" borderId="0" xfId="0" applyNumberFormat="1" applyFont="1" applyProtection="1">
      <protection hidden="1"/>
    </xf>
    <xf numFmtId="0" fontId="82" fillId="34" borderId="0" xfId="0" applyFont="1" applyFill="1" applyBorder="1" applyProtection="1">
      <protection hidden="1"/>
    </xf>
    <xf numFmtId="0" fontId="33" fillId="34" borderId="0" xfId="0" applyFont="1" applyFill="1" applyBorder="1" applyAlignment="1" applyProtection="1">
      <alignment horizontal="right"/>
      <protection hidden="1"/>
    </xf>
    <xf numFmtId="176" fontId="31" fillId="36" borderId="0" xfId="0" applyNumberFormat="1" applyFont="1" applyFill="1" applyProtection="1">
      <protection hidden="1"/>
    </xf>
    <xf numFmtId="9" fontId="31" fillId="34" borderId="0" xfId="55" applyFont="1" applyFill="1" applyBorder="1" applyProtection="1">
      <protection hidden="1"/>
    </xf>
    <xf numFmtId="0" fontId="31" fillId="34" borderId="0" xfId="55" applyNumberFormat="1" applyFont="1" applyFill="1" applyBorder="1" applyProtection="1">
      <protection hidden="1"/>
    </xf>
    <xf numFmtId="2" fontId="31" fillId="34" borderId="0" xfId="55" applyNumberFormat="1" applyFont="1" applyFill="1" applyBorder="1" applyProtection="1">
      <protection hidden="1"/>
    </xf>
    <xf numFmtId="178" fontId="31" fillId="34" borderId="0" xfId="55" applyNumberFormat="1" applyFont="1" applyFill="1" applyBorder="1" applyProtection="1">
      <protection hidden="1"/>
    </xf>
    <xf numFmtId="0" fontId="31" fillId="34" borderId="0" xfId="55" applyNumberFormat="1" applyFont="1" applyFill="1" applyProtection="1">
      <protection hidden="1"/>
    </xf>
    <xf numFmtId="0" fontId="33" fillId="34" borderId="0" xfId="47" applyFont="1" applyFill="1" applyBorder="1" applyAlignment="1" applyProtection="1">
      <alignment horizontal="center"/>
      <protection hidden="1"/>
    </xf>
    <xf numFmtId="0" fontId="86" fillId="34" borderId="0" xfId="45" applyFont="1" applyFill="1" applyBorder="1" applyProtection="1">
      <protection hidden="1"/>
    </xf>
    <xf numFmtId="176" fontId="86" fillId="34" borderId="0" xfId="45" applyNumberFormat="1" applyFont="1" applyFill="1" applyBorder="1" applyAlignment="1" applyProtection="1">
      <alignment horizontal="center" vertical="center"/>
      <protection hidden="1"/>
    </xf>
    <xf numFmtId="0" fontId="33" fillId="34" borderId="0" xfId="47" applyFont="1" applyFill="1" applyBorder="1" applyProtection="1">
      <protection hidden="1"/>
    </xf>
    <xf numFmtId="166" fontId="31" fillId="34" borderId="0" xfId="29" applyFont="1" applyFill="1" applyBorder="1" applyProtection="1">
      <protection hidden="1"/>
    </xf>
    <xf numFmtId="0" fontId="85" fillId="34" borderId="0" xfId="45" applyFont="1" applyFill="1" applyBorder="1" applyProtection="1">
      <protection hidden="1"/>
    </xf>
    <xf numFmtId="0" fontId="86" fillId="34" borderId="0" xfId="45" applyFont="1" applyFill="1" applyBorder="1" applyAlignment="1" applyProtection="1">
      <alignment horizontal="center" vertical="center"/>
      <protection hidden="1"/>
    </xf>
    <xf numFmtId="0" fontId="31" fillId="34" borderId="0" xfId="47" applyFont="1" applyFill="1" applyBorder="1" applyProtection="1">
      <protection hidden="1"/>
    </xf>
    <xf numFmtId="176" fontId="31" fillId="34" borderId="0" xfId="47" applyNumberFormat="1" applyFont="1" applyFill="1" applyBorder="1" applyProtection="1">
      <protection hidden="1"/>
    </xf>
    <xf numFmtId="0" fontId="31" fillId="34" borderId="0" xfId="47" applyFont="1" applyFill="1" applyBorder="1" applyAlignment="1" applyProtection="1">
      <alignment horizontal="left" indent="10"/>
      <protection hidden="1"/>
    </xf>
    <xf numFmtId="0" fontId="33" fillId="34" borderId="0" xfId="47" applyFont="1" applyFill="1" applyBorder="1" applyAlignment="1" applyProtection="1">
      <protection hidden="1"/>
    </xf>
    <xf numFmtId="0" fontId="33" fillId="35" borderId="0" xfId="47" applyFont="1" applyFill="1" applyAlignment="1" applyProtection="1">
      <protection hidden="1"/>
    </xf>
    <xf numFmtId="0" fontId="31" fillId="34" borderId="0" xfId="0" applyFont="1" applyFill="1" applyBorder="1" applyAlignment="1" applyProtection="1">
      <protection hidden="1"/>
    </xf>
    <xf numFmtId="0" fontId="33" fillId="34" borderId="0" xfId="0" applyFont="1" applyFill="1" applyBorder="1" applyAlignment="1" applyProtection="1">
      <alignment horizontal="center"/>
      <protection hidden="1"/>
    </xf>
    <xf numFmtId="167" fontId="31" fillId="34" borderId="0" xfId="48" applyNumberFormat="1" applyFont="1" applyFill="1" applyBorder="1" applyProtection="1">
      <protection hidden="1"/>
    </xf>
    <xf numFmtId="167" fontId="33" fillId="34" borderId="0" xfId="48" applyNumberFormat="1" applyFont="1" applyFill="1" applyBorder="1" applyAlignment="1" applyProtection="1">
      <alignment horizontal="right" vertical="center" wrapText="1"/>
      <protection hidden="1"/>
    </xf>
    <xf numFmtId="166" fontId="33" fillId="34" borderId="0" xfId="0" applyNumberFormat="1" applyFont="1" applyFill="1" applyBorder="1" applyProtection="1">
      <protection hidden="1"/>
    </xf>
    <xf numFmtId="0" fontId="33" fillId="34" borderId="0" xfId="29" applyNumberFormat="1" applyFont="1" applyFill="1" applyBorder="1" applyProtection="1">
      <protection hidden="1"/>
    </xf>
    <xf numFmtId="170" fontId="36" fillId="34" borderId="0" xfId="51" quotePrefix="1" applyFont="1" applyFill="1" applyAlignment="1" applyProtection="1">
      <alignment wrapText="1"/>
    </xf>
    <xf numFmtId="0" fontId="33" fillId="34" borderId="0" xfId="0" applyFont="1" applyFill="1" applyBorder="1" applyAlignment="1" applyProtection="1">
      <alignment horizontal="center"/>
      <protection hidden="1"/>
    </xf>
    <xf numFmtId="0" fontId="31" fillId="34" borderId="0" xfId="0" applyFont="1" applyFill="1" applyBorder="1" applyAlignment="1" applyProtection="1">
      <alignment horizontal="center"/>
      <protection hidden="1"/>
    </xf>
    <xf numFmtId="0" fontId="31" fillId="34" borderId="0" xfId="0" applyFont="1" applyFill="1" applyBorder="1" applyAlignment="1" applyProtection="1">
      <alignment horizontal="center"/>
      <protection hidden="1"/>
    </xf>
    <xf numFmtId="0" fontId="31" fillId="34" borderId="0" xfId="0" applyFont="1" applyFill="1" applyAlignment="1" applyProtection="1">
      <alignment horizontal="center"/>
      <protection hidden="1"/>
    </xf>
    <xf numFmtId="0" fontId="33" fillId="0" borderId="13" xfId="0" applyFont="1" applyBorder="1" applyAlignment="1" applyProtection="1">
      <alignment horizontal="center"/>
      <protection hidden="1"/>
    </xf>
    <xf numFmtId="167" fontId="31" fillId="34" borderId="0" xfId="0" applyNumberFormat="1" applyFont="1" applyFill="1" applyBorder="1" applyAlignment="1" applyProtection="1">
      <alignment horizontal="center"/>
      <protection hidden="1"/>
    </xf>
    <xf numFmtId="2" fontId="31" fillId="34" borderId="0" xfId="0" applyNumberFormat="1" applyFont="1" applyFill="1" applyProtection="1">
      <protection hidden="1"/>
    </xf>
    <xf numFmtId="0" fontId="34" fillId="34" borderId="0" xfId="0" applyFont="1" applyFill="1" applyBorder="1" applyAlignment="1" applyProtection="1">
      <alignment horizont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83" fillId="34" borderId="0" xfId="0" applyFont="1" applyFill="1" applyBorder="1" applyAlignment="1" applyProtection="1">
      <alignment horizontal="center"/>
      <protection hidden="1"/>
    </xf>
    <xf numFmtId="0" fontId="33" fillId="34" borderId="0" xfId="0" applyFont="1" applyFill="1" applyBorder="1" applyAlignment="1" applyProtection="1">
      <alignment horizontal="center"/>
      <protection hidden="1"/>
    </xf>
    <xf numFmtId="0" fontId="31" fillId="34" borderId="0" xfId="0" applyFont="1" applyFill="1" applyBorder="1" applyAlignment="1" applyProtection="1">
      <alignment horizontal="center"/>
      <protection hidden="1"/>
    </xf>
    <xf numFmtId="165" fontId="32" fillId="34" borderId="0" xfId="32" applyNumberFormat="1" applyFont="1" applyFill="1" applyBorder="1" applyAlignment="1" applyProtection="1">
      <alignment horizontal="center" vertical="center"/>
      <protection hidden="1"/>
    </xf>
    <xf numFmtId="0" fontId="83" fillId="34" borderId="0" xfId="44" applyFont="1" applyFill="1" applyAlignment="1" applyProtection="1">
      <alignment horizontal="left" vertical="center"/>
      <protection hidden="1"/>
    </xf>
    <xf numFmtId="0" fontId="83" fillId="34" borderId="41" xfId="44" applyFont="1" applyFill="1" applyBorder="1" applyAlignment="1" applyProtection="1">
      <alignment horizontal="left" vertical="center"/>
      <protection hidden="1"/>
    </xf>
    <xf numFmtId="0" fontId="34" fillId="34" borderId="0" xfId="0" applyFont="1" applyFill="1" applyBorder="1" applyAlignment="1" applyProtection="1">
      <alignment horizontal="center" vertical="center" textRotation="90"/>
      <protection hidden="1"/>
    </xf>
    <xf numFmtId="0" fontId="83" fillId="34" borderId="0" xfId="44" applyFont="1" applyFill="1" applyBorder="1" applyAlignment="1" applyProtection="1">
      <alignment horizontal="left" vertical="center"/>
      <protection hidden="1"/>
    </xf>
    <xf numFmtId="0" fontId="83" fillId="0" borderId="0" xfId="0" applyFont="1" applyFill="1" applyAlignment="1" applyProtection="1">
      <alignment horizontal="center"/>
      <protection hidden="1"/>
    </xf>
    <xf numFmtId="0" fontId="33" fillId="0" borderId="70" xfId="0" applyFont="1" applyFill="1" applyBorder="1" applyAlignment="1" applyProtection="1">
      <alignment horizontal="center" vertical="center" wrapText="1"/>
      <protection hidden="1"/>
    </xf>
    <xf numFmtId="0" fontId="33" fillId="0" borderId="11" xfId="0" applyFont="1" applyFill="1" applyBorder="1" applyAlignment="1" applyProtection="1">
      <alignment horizontal="center" vertical="center" wrapText="1"/>
      <protection hidden="1"/>
    </xf>
    <xf numFmtId="0" fontId="33" fillId="0" borderId="29" xfId="0" applyFont="1" applyFill="1" applyBorder="1" applyAlignment="1" applyProtection="1">
      <alignment horizontal="center" vertical="center" wrapText="1"/>
      <protection hidden="1"/>
    </xf>
    <xf numFmtId="0" fontId="83" fillId="34" borderId="19" xfId="44" applyFont="1" applyFill="1" applyBorder="1" applyAlignment="1" applyProtection="1">
      <alignment horizontal="center"/>
      <protection hidden="1"/>
    </xf>
    <xf numFmtId="0" fontId="83" fillId="34" borderId="0" xfId="44" applyFont="1" applyFill="1" applyBorder="1" applyAlignment="1" applyProtection="1">
      <alignment horizontal="center"/>
      <protection hidden="1"/>
    </xf>
    <xf numFmtId="0" fontId="34" fillId="34" borderId="0" xfId="44" applyFont="1" applyFill="1" applyAlignment="1" applyProtection="1">
      <alignment horizontal="center"/>
      <protection hidden="1"/>
    </xf>
    <xf numFmtId="0" fontId="83" fillId="34" borderId="0" xfId="43" applyFont="1" applyFill="1" applyBorder="1" applyAlignment="1" applyProtection="1">
      <alignment horizontal="center" wrapText="1"/>
      <protection hidden="1"/>
    </xf>
    <xf numFmtId="0" fontId="83" fillId="34" borderId="0" xfId="43" applyFont="1" applyFill="1" applyBorder="1" applyAlignment="1" applyProtection="1">
      <alignment horizontal="center" vertical="center" wrapText="1"/>
      <protection hidden="1"/>
    </xf>
    <xf numFmtId="0" fontId="34" fillId="34" borderId="0" xfId="44" applyFont="1" applyFill="1" applyBorder="1" applyAlignment="1" applyProtection="1">
      <alignment horizontal="center" wrapText="1"/>
      <protection hidden="1"/>
    </xf>
    <xf numFmtId="0" fontId="33" fillId="0" borderId="0" xfId="0" applyFont="1" applyAlignment="1" applyProtection="1">
      <alignment horizontal="center"/>
      <protection hidden="1"/>
    </xf>
    <xf numFmtId="0" fontId="33" fillId="34" borderId="0" xfId="47" applyFont="1" applyFill="1" applyBorder="1" applyAlignment="1" applyProtection="1">
      <alignment horizontal="center"/>
      <protection hidden="1"/>
    </xf>
    <xf numFmtId="0" fontId="85" fillId="34" borderId="0" xfId="45" applyFont="1" applyFill="1" applyBorder="1" applyAlignment="1" applyProtection="1">
      <alignment horizontal="center"/>
      <protection hidden="1"/>
    </xf>
    <xf numFmtId="0" fontId="33" fillId="34" borderId="0" xfId="0" applyFont="1" applyFill="1" applyBorder="1" applyAlignment="1" applyProtection="1">
      <alignment horizontal="center" vertical="center"/>
      <protection hidden="1"/>
    </xf>
    <xf numFmtId="173" fontId="81" fillId="3" borderId="21" xfId="43" applyNumberFormat="1" applyFont="1" applyFill="1" applyBorder="1" applyAlignment="1" applyProtection="1">
      <alignment horizontal="center" vertical="center"/>
      <protection hidden="1"/>
    </xf>
    <xf numFmtId="173" fontId="81" fillId="3" borderId="27" xfId="43" applyNumberFormat="1" applyFont="1" applyFill="1" applyBorder="1" applyAlignment="1" applyProtection="1">
      <alignment horizontal="center" vertical="center"/>
      <protection hidden="1"/>
    </xf>
    <xf numFmtId="173" fontId="81" fillId="3" borderId="26" xfId="43" applyNumberFormat="1" applyFont="1" applyFill="1" applyBorder="1" applyAlignment="1" applyProtection="1">
      <alignment horizontal="center" vertical="center"/>
      <protection hidden="1"/>
    </xf>
    <xf numFmtId="0" fontId="83" fillId="0" borderId="37" xfId="0" applyFont="1" applyFill="1" applyBorder="1" applyAlignment="1" applyProtection="1">
      <alignment horizontal="center"/>
      <protection hidden="1"/>
    </xf>
    <xf numFmtId="0" fontId="83" fillId="0" borderId="9" xfId="0" applyFont="1" applyFill="1" applyBorder="1" applyAlignment="1" applyProtection="1">
      <alignment horizontal="center"/>
      <protection hidden="1"/>
    </xf>
    <xf numFmtId="173" fontId="81" fillId="3" borderId="21" xfId="43" applyNumberFormat="1" applyFont="1" applyFill="1" applyBorder="1" applyAlignment="1" applyProtection="1">
      <alignment horizontal="left" vertical="center"/>
      <protection hidden="1"/>
    </xf>
    <xf numFmtId="173" fontId="81" fillId="3" borderId="27" xfId="43" applyNumberFormat="1" applyFont="1" applyFill="1" applyBorder="1" applyAlignment="1" applyProtection="1">
      <alignment horizontal="left" vertical="center"/>
      <protection hidden="1"/>
    </xf>
    <xf numFmtId="173" fontId="81" fillId="3" borderId="26" xfId="43" applyNumberFormat="1" applyFont="1" applyFill="1" applyBorder="1" applyAlignment="1" applyProtection="1">
      <alignment horizontal="left" vertical="center"/>
      <protection hidden="1"/>
    </xf>
    <xf numFmtId="0" fontId="81" fillId="38" borderId="21" xfId="0" applyFont="1" applyFill="1" applyBorder="1" applyAlignment="1" applyProtection="1">
      <alignment horizontal="center"/>
      <protection hidden="1"/>
    </xf>
    <xf numFmtId="0" fontId="81" fillId="38" borderId="27" xfId="0" applyFont="1" applyFill="1" applyBorder="1" applyAlignment="1" applyProtection="1">
      <alignment horizontal="center"/>
      <protection hidden="1"/>
    </xf>
    <xf numFmtId="0" fontId="81" fillId="38" borderId="26" xfId="0" applyFont="1" applyFill="1" applyBorder="1" applyAlignment="1" applyProtection="1">
      <alignment horizontal="center"/>
      <protection hidden="1"/>
    </xf>
    <xf numFmtId="0" fontId="32" fillId="0" borderId="8" xfId="0" applyFont="1" applyBorder="1" applyAlignment="1" applyProtection="1">
      <alignment horizontal="center" vertical="center" textRotation="90" wrapText="1"/>
      <protection hidden="1"/>
    </xf>
    <xf numFmtId="0" fontId="32" fillId="0" borderId="12" xfId="0" applyFont="1" applyBorder="1" applyAlignment="1" applyProtection="1">
      <alignment horizontal="center" vertical="center" textRotation="90" wrapText="1"/>
      <protection hidden="1"/>
    </xf>
    <xf numFmtId="0" fontId="32" fillId="0" borderId="16" xfId="0" applyFont="1" applyBorder="1" applyAlignment="1" applyProtection="1">
      <alignment horizontal="center" vertical="center" textRotation="90" wrapText="1"/>
      <protection hidden="1"/>
    </xf>
    <xf numFmtId="0" fontId="32" fillId="0" borderId="70" xfId="0" applyFont="1" applyBorder="1" applyAlignment="1" applyProtection="1">
      <alignment horizontal="center" vertical="center" textRotation="90" wrapText="1"/>
      <protection hidden="1"/>
    </xf>
    <xf numFmtId="0" fontId="32" fillId="0" borderId="11" xfId="0" applyFont="1" applyBorder="1" applyAlignment="1" applyProtection="1">
      <alignment horizontal="center" vertical="center" textRotation="90" wrapText="1"/>
      <protection hidden="1"/>
    </xf>
    <xf numFmtId="0" fontId="32" fillId="0" borderId="29" xfId="0" applyFont="1" applyBorder="1" applyAlignment="1" applyProtection="1">
      <alignment horizontal="center" vertical="center" textRotation="90" wrapText="1"/>
      <protection hidden="1"/>
    </xf>
    <xf numFmtId="0" fontId="83" fillId="0" borderId="13" xfId="0" applyFont="1" applyBorder="1" applyAlignment="1" applyProtection="1">
      <alignment horizontal="center"/>
      <protection hidden="1"/>
    </xf>
    <xf numFmtId="0" fontId="31" fillId="34" borderId="0" xfId="47" applyFont="1" applyFill="1" applyBorder="1" applyAlignment="1" applyProtection="1">
      <alignment horizontal="center"/>
      <protection hidden="1"/>
    </xf>
    <xf numFmtId="1" fontId="33" fillId="34" borderId="0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167" fontId="31" fillId="0" borderId="13" xfId="0" applyNumberFormat="1" applyFont="1" applyBorder="1" applyAlignment="1" applyProtection="1">
      <alignment horizontal="center"/>
      <protection hidden="1"/>
    </xf>
    <xf numFmtId="0" fontId="33" fillId="34" borderId="13" xfId="0" applyFont="1" applyFill="1" applyBorder="1" applyAlignment="1" applyProtection="1">
      <alignment horizontal="center" vertical="center" wrapText="1"/>
      <protection hidden="1"/>
    </xf>
    <xf numFmtId="165" fontId="32" fillId="34" borderId="13" xfId="32" applyNumberFormat="1" applyFont="1" applyFill="1" applyBorder="1" applyAlignment="1" applyProtection="1">
      <alignment horizontal="center" vertical="center"/>
      <protection hidden="1"/>
    </xf>
    <xf numFmtId="172" fontId="9" fillId="34" borderId="62" xfId="47" applyNumberFormat="1" applyFont="1" applyFill="1" applyBorder="1" applyAlignment="1" applyProtection="1">
      <alignment horizontal="right"/>
    </xf>
    <xf numFmtId="172" fontId="9" fillId="34" borderId="61" xfId="47" applyNumberFormat="1" applyFont="1" applyFill="1" applyBorder="1" applyAlignment="1" applyProtection="1">
      <alignment horizontal="right"/>
    </xf>
    <xf numFmtId="167" fontId="9" fillId="39" borderId="39" xfId="47" applyNumberFormat="1" applyFont="1" applyFill="1" applyBorder="1" applyAlignment="1" applyProtection="1">
      <alignment horizontal="center" vertical="center"/>
      <protection locked="0"/>
    </xf>
    <xf numFmtId="167" fontId="9" fillId="39" borderId="40" xfId="47" applyNumberFormat="1" applyFont="1" applyFill="1" applyBorder="1" applyAlignment="1" applyProtection="1">
      <alignment horizontal="center" vertical="center"/>
      <protection locked="0"/>
    </xf>
    <xf numFmtId="167" fontId="9" fillId="39" borderId="39" xfId="47" applyNumberFormat="1" applyFont="1" applyFill="1" applyBorder="1" applyAlignment="1" applyProtection="1">
      <alignment horizontal="center" vertical="center"/>
      <protection locked="0" hidden="1"/>
    </xf>
    <xf numFmtId="167" fontId="9" fillId="39" borderId="40" xfId="47" applyNumberFormat="1" applyFont="1" applyFill="1" applyBorder="1" applyAlignment="1" applyProtection="1">
      <alignment horizontal="center" vertical="center"/>
      <protection locked="0" hidden="1"/>
    </xf>
    <xf numFmtId="0" fontId="64" fillId="34" borderId="0" xfId="0" applyFont="1" applyFill="1" applyAlignment="1" applyProtection="1">
      <alignment horizontal="left" wrapText="1"/>
    </xf>
    <xf numFmtId="0" fontId="7" fillId="34" borderId="0" xfId="47" applyFont="1" applyFill="1" applyBorder="1" applyAlignment="1" applyProtection="1">
      <alignment horizontal="left" vertical="top" wrapText="1"/>
    </xf>
    <xf numFmtId="0" fontId="75" fillId="34" borderId="0" xfId="50" applyFont="1" applyFill="1" applyAlignment="1" applyProtection="1">
      <alignment horizontal="left" wrapText="1"/>
    </xf>
    <xf numFmtId="172" fontId="26" fillId="34" borderId="62" xfId="47" applyNumberFormat="1" applyFont="1" applyFill="1" applyBorder="1" applyAlignment="1" applyProtection="1">
      <alignment horizontal="right" wrapText="1"/>
    </xf>
    <xf numFmtId="172" fontId="26" fillId="34" borderId="61" xfId="47" applyNumberFormat="1" applyFont="1" applyFill="1" applyBorder="1" applyAlignment="1" applyProtection="1">
      <alignment horizontal="right" wrapText="1"/>
    </xf>
    <xf numFmtId="10" fontId="9" fillId="34" borderId="62" xfId="55" applyNumberFormat="1" applyFont="1" applyFill="1" applyBorder="1" applyAlignment="1" applyProtection="1">
      <alignment horizontal="right"/>
    </xf>
    <xf numFmtId="10" fontId="9" fillId="34" borderId="61" xfId="55" applyNumberFormat="1" applyFont="1" applyFill="1" applyBorder="1" applyAlignment="1" applyProtection="1">
      <alignment horizontal="right"/>
    </xf>
    <xf numFmtId="0" fontId="72" fillId="40" borderId="68" xfId="47" applyFont="1" applyFill="1" applyBorder="1" applyAlignment="1" applyProtection="1">
      <alignment horizontal="center" vertical="center"/>
    </xf>
    <xf numFmtId="0" fontId="72" fillId="40" borderId="55" xfId="47" applyFont="1" applyFill="1" applyBorder="1" applyAlignment="1" applyProtection="1">
      <alignment horizontal="center" vertical="center"/>
    </xf>
    <xf numFmtId="0" fontId="29" fillId="42" borderId="0" xfId="47" applyFont="1" applyFill="1" applyBorder="1" applyAlignment="1" applyProtection="1">
      <alignment horizontal="left"/>
    </xf>
    <xf numFmtId="0" fontId="63" fillId="34" borderId="0" xfId="47" applyFont="1" applyFill="1" applyBorder="1" applyAlignment="1" applyProtection="1">
      <alignment horizontal="center" vertical="center" textRotation="90"/>
    </xf>
    <xf numFmtId="170" fontId="1" fillId="34" borderId="0" xfId="53" applyFont="1" applyFill="1" applyBorder="1" applyProtection="1"/>
    <xf numFmtId="0" fontId="65" fillId="34" borderId="0" xfId="50" applyFont="1" applyFill="1" applyBorder="1" applyAlignment="1" applyProtection="1">
      <alignment horizontal="center" vertical="center" wrapText="1"/>
    </xf>
    <xf numFmtId="0" fontId="77" fillId="34" borderId="0" xfId="47" applyFont="1" applyFill="1" applyBorder="1" applyAlignment="1" applyProtection="1">
      <alignment horizontal="left" vertical="center" wrapText="1"/>
    </xf>
    <xf numFmtId="170" fontId="78" fillId="34" borderId="0" xfId="53" applyFont="1" applyFill="1" applyBorder="1" applyAlignment="1" applyProtection="1">
      <alignment horizontal="left"/>
    </xf>
    <xf numFmtId="170" fontId="78" fillId="34" borderId="58" xfId="53" applyFont="1" applyFill="1" applyBorder="1" applyAlignment="1" applyProtection="1">
      <alignment horizontal="left"/>
    </xf>
    <xf numFmtId="0" fontId="64" fillId="39" borderId="30" xfId="47" applyFont="1" applyFill="1" applyBorder="1" applyAlignment="1" applyProtection="1">
      <alignment horizontal="center" vertical="center"/>
    </xf>
    <xf numFmtId="1" fontId="0" fillId="39" borderId="39" xfId="47" applyNumberFormat="1" applyFont="1" applyFill="1" applyBorder="1" applyAlignment="1" applyProtection="1">
      <alignment horizontal="center" vertical="center"/>
      <protection locked="0"/>
    </xf>
    <xf numFmtId="1" fontId="9" fillId="39" borderId="40" xfId="47" applyNumberFormat="1" applyFont="1" applyFill="1" applyBorder="1" applyAlignment="1" applyProtection="1">
      <alignment horizontal="center" vertical="center"/>
      <protection locked="0"/>
    </xf>
    <xf numFmtId="172" fontId="26" fillId="34" borderId="64" xfId="47" applyNumberFormat="1" applyFont="1" applyFill="1" applyBorder="1" applyAlignment="1" applyProtection="1">
      <alignment horizontal="right" wrapText="1"/>
    </xf>
    <xf numFmtId="172" fontId="26" fillId="34" borderId="65" xfId="47" applyNumberFormat="1" applyFont="1" applyFill="1" applyBorder="1" applyAlignment="1" applyProtection="1">
      <alignment horizontal="right" wrapText="1"/>
    </xf>
    <xf numFmtId="0" fontId="71" fillId="40" borderId="0" xfId="47" applyFont="1" applyFill="1" applyBorder="1" applyAlignment="1" applyProtection="1">
      <alignment horizontal="left" vertical="center"/>
    </xf>
    <xf numFmtId="0" fontId="77" fillId="35" borderId="0" xfId="47" applyFont="1" applyFill="1" applyBorder="1" applyAlignment="1" applyProtection="1">
      <alignment horizontal="left" vertical="center" wrapText="1"/>
    </xf>
    <xf numFmtId="0" fontId="77" fillId="35" borderId="0" xfId="47" applyFont="1" applyFill="1" applyBorder="1" applyAlignment="1" applyProtection="1">
      <alignment horizontal="left" vertical="center"/>
    </xf>
    <xf numFmtId="0" fontId="13" fillId="41" borderId="52" xfId="47" applyFont="1" applyFill="1" applyBorder="1" applyAlignment="1" applyProtection="1">
      <alignment horizontal="center" vertical="center"/>
    </xf>
    <xf numFmtId="0" fontId="67" fillId="35" borderId="0" xfId="47" applyFont="1" applyFill="1" applyBorder="1" applyAlignment="1" applyProtection="1">
      <alignment horizontal="left" vertical="center" wrapText="1"/>
    </xf>
    <xf numFmtId="0" fontId="69" fillId="41" borderId="53" xfId="39" applyFont="1" applyFill="1" applyBorder="1" applyAlignment="1" applyProtection="1">
      <alignment horizontal="center" vertical="center"/>
    </xf>
    <xf numFmtId="9" fontId="49" fillId="34" borderId="0" xfId="52" applyNumberFormat="1" applyFont="1" applyFill="1" applyBorder="1" applyAlignment="1" applyProtection="1">
      <alignment horizontal="left" vertical="center" wrapText="1"/>
    </xf>
    <xf numFmtId="0" fontId="61" fillId="40" borderId="0" xfId="52" applyFont="1" applyFill="1" applyBorder="1" applyAlignment="1" applyProtection="1">
      <alignment horizontal="justify" vertical="center"/>
    </xf>
    <xf numFmtId="0" fontId="49" fillId="0" borderId="0" xfId="52" applyFont="1" applyBorder="1" applyAlignment="1" applyProtection="1">
      <alignment horizontal="left" vertical="justify"/>
    </xf>
    <xf numFmtId="0" fontId="49" fillId="35" borderId="67" xfId="52" applyFont="1" applyFill="1" applyBorder="1" applyAlignment="1" applyProtection="1">
      <alignment horizontal="left" vertical="top"/>
    </xf>
    <xf numFmtId="0" fontId="49" fillId="35" borderId="0" xfId="52" applyFont="1" applyFill="1" applyBorder="1" applyAlignment="1" applyProtection="1">
      <alignment horizontal="left" vertical="center" wrapText="1"/>
    </xf>
    <xf numFmtId="9" fontId="8" fillId="34" borderId="0" xfId="52" applyNumberFormat="1" applyFont="1" applyFill="1" applyBorder="1" applyAlignment="1" applyProtection="1">
      <alignment horizontal="left" vertical="center" wrapText="1" indent="4"/>
    </xf>
    <xf numFmtId="0" fontId="6" fillId="34" borderId="0" xfId="52" applyFont="1" applyFill="1" applyBorder="1" applyAlignment="1" applyProtection="1">
      <alignment horizontal="left" vertical="center" wrapText="1" indent="4"/>
    </xf>
    <xf numFmtId="0" fontId="8" fillId="34" borderId="0" xfId="52" applyFont="1" applyFill="1" applyBorder="1" applyAlignment="1" applyProtection="1">
      <alignment horizontal="left" vertical="center" wrapText="1" indent="4"/>
    </xf>
    <xf numFmtId="0" fontId="49" fillId="34" borderId="0" xfId="52" applyFont="1" applyFill="1" applyBorder="1" applyAlignment="1" applyProtection="1">
      <alignment horizontal="left" vertical="center" wrapText="1" indent="4"/>
    </xf>
    <xf numFmtId="0" fontId="49" fillId="34" borderId="0" xfId="52" applyFont="1" applyFill="1" applyBorder="1" applyAlignment="1" applyProtection="1">
      <alignment horizontal="left" vertical="center" wrapText="1"/>
    </xf>
    <xf numFmtId="9" fontId="49" fillId="34" borderId="0" xfId="52" applyNumberFormat="1" applyFont="1" applyFill="1" applyBorder="1" applyAlignment="1" applyProtection="1">
      <alignment horizontal="left" wrapText="1" indent="4"/>
    </xf>
    <xf numFmtId="0" fontId="58" fillId="34" borderId="0" xfId="52" applyFont="1" applyFill="1" applyBorder="1" applyAlignment="1" applyProtection="1">
      <alignment horizontal="left" wrapText="1" indent="4"/>
    </xf>
    <xf numFmtId="9" fontId="49" fillId="34" borderId="0" xfId="52" applyNumberFormat="1" applyFont="1" applyFill="1" applyBorder="1" applyAlignment="1" applyProtection="1">
      <alignment horizontal="left" vertical="center" wrapText="1" indent="4"/>
    </xf>
    <xf numFmtId="0" fontId="58" fillId="34" borderId="0" xfId="52" applyFont="1" applyFill="1" applyBorder="1" applyAlignment="1" applyProtection="1">
      <alignment horizontal="left" vertical="center" wrapText="1" indent="4"/>
    </xf>
    <xf numFmtId="0" fontId="49" fillId="34" borderId="0" xfId="52" quotePrefix="1" applyFont="1" applyFill="1" applyBorder="1" applyAlignment="1" applyProtection="1">
      <alignment horizontal="left" vertical="center" wrapText="1" indent="5"/>
    </xf>
    <xf numFmtId="0" fontId="58" fillId="35" borderId="0" xfId="52" applyFont="1" applyFill="1" applyAlignment="1" applyProtection="1">
      <alignment horizontal="center"/>
    </xf>
    <xf numFmtId="0" fontId="79" fillId="35" borderId="66" xfId="52" applyFont="1" applyFill="1" applyBorder="1" applyAlignment="1" applyProtection="1">
      <alignment horizontal="left" vertical="top"/>
    </xf>
    <xf numFmtId="0" fontId="29" fillId="42" borderId="0" xfId="47" applyFont="1" applyFill="1" applyBorder="1" applyAlignment="1" applyProtection="1">
      <alignment horizontal="left" vertical="top"/>
      <protection hidden="1"/>
    </xf>
    <xf numFmtId="0" fontId="49" fillId="34" borderId="0" xfId="52" applyFont="1" applyFill="1" applyAlignment="1" applyProtection="1">
      <alignment horizontal="left" indent="4"/>
      <protection hidden="1"/>
    </xf>
    <xf numFmtId="0" fontId="80" fillId="34" borderId="0" xfId="52" applyFont="1" applyFill="1" applyAlignment="1" applyProtection="1">
      <alignment horizontal="left" wrapText="1"/>
    </xf>
    <xf numFmtId="0" fontId="47" fillId="42" borderId="0" xfId="52" applyFont="1" applyFill="1" applyBorder="1" applyAlignment="1" applyProtection="1">
      <alignment horizontal="center"/>
    </xf>
    <xf numFmtId="0" fontId="60" fillId="40" borderId="0" xfId="52" applyFont="1" applyFill="1" applyBorder="1" applyAlignment="1" applyProtection="1">
      <alignment horizontal="justify" vertical="center"/>
    </xf>
    <xf numFmtId="0" fontId="58" fillId="34" borderId="0" xfId="52" applyFont="1" applyFill="1" applyBorder="1" applyAlignment="1" applyProtection="1">
      <alignment horizontal="justify" vertical="center" wrapText="1"/>
    </xf>
    <xf numFmtId="0" fontId="49" fillId="34" borderId="0" xfId="52" applyFont="1" applyFill="1" applyAlignment="1" applyProtection="1">
      <alignment horizontal="left" vertical="center" wrapText="1"/>
    </xf>
    <xf numFmtId="0" fontId="49" fillId="34" borderId="0" xfId="52" applyFont="1" applyFill="1" applyAlignment="1" applyProtection="1">
      <alignment horizontal="left" wrapText="1" indent="4"/>
      <protection hidden="1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Currency 2" xfId="30" xr:uid="{00000000-0005-0000-0000-00001D000000}"/>
    <cellStyle name="Euro" xfId="31" xr:uid="{00000000-0005-0000-0000-00001E000000}"/>
    <cellStyle name="Euro 2" xfId="32" xr:uid="{00000000-0005-0000-0000-00001F000000}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 customBuiltin="1"/>
    <cellStyle name="Normal 2" xfId="43" xr:uid="{00000000-0005-0000-0000-00002B000000}"/>
    <cellStyle name="Normal 2 2" xfId="44" xr:uid="{00000000-0005-0000-0000-00002C000000}"/>
    <cellStyle name="Normal 2 2 3" xfId="45" xr:uid="{00000000-0005-0000-0000-00002D000000}"/>
    <cellStyle name="Normal 3" xfId="46" xr:uid="{00000000-0005-0000-0000-00002E000000}"/>
    <cellStyle name="Normal 4" xfId="47" xr:uid="{00000000-0005-0000-0000-00002F000000}"/>
    <cellStyle name="Normal 4 2" xfId="48" xr:uid="{00000000-0005-0000-0000-000030000000}"/>
    <cellStyle name="Normal 5" xfId="49" xr:uid="{00000000-0005-0000-0000-000031000000}"/>
    <cellStyle name="Normal 5 2" xfId="50" xr:uid="{00000000-0005-0000-0000-000032000000}"/>
    <cellStyle name="Normal 6" xfId="51" xr:uid="{00000000-0005-0000-0000-000033000000}"/>
    <cellStyle name="Normal 6 2" xfId="52" xr:uid="{00000000-0005-0000-0000-000034000000}"/>
    <cellStyle name="Normal 6 2 2" xfId="53" xr:uid="{00000000-0005-0000-0000-000035000000}"/>
    <cellStyle name="Normal 7" xfId="63" xr:uid="{00000000-0005-0000-0000-000036000000}"/>
    <cellStyle name="Normal 8" xfId="64" xr:uid="{00000000-0005-0000-0000-000037000000}"/>
    <cellStyle name="Output" xfId="54" builtinId="21" customBuiltin="1"/>
    <cellStyle name="Percent" xfId="55" builtinId="5"/>
    <cellStyle name="Percent 2" xfId="56" xr:uid="{00000000-0005-0000-0000-00003A000000}"/>
    <cellStyle name="Percent 2 2" xfId="57" xr:uid="{00000000-0005-0000-0000-00003B000000}"/>
    <cellStyle name="Percent 3" xfId="58" xr:uid="{00000000-0005-0000-0000-00003C000000}"/>
    <cellStyle name="Percent 4" xfId="59" xr:uid="{00000000-0005-0000-0000-00003D000000}"/>
    <cellStyle name="Percent 5" xfId="60" xr:uid="{00000000-0005-0000-0000-00003E000000}"/>
    <cellStyle name="Total" xfId="61" builtinId="25" customBuiltin="1"/>
    <cellStyle name="Warning Text" xfId="62" builtinId="11" customBuiltin="1"/>
  </cellStyles>
  <dxfs count="2">
    <dxf>
      <fill>
        <patternFill>
          <bgColor rgb="FFFF0000"/>
        </patternFill>
      </fill>
    </dxf>
    <dxf>
      <fill>
        <patternFill>
          <bgColor rgb="FFEAEAEA"/>
        </patternFill>
      </fill>
    </dxf>
  </dxfs>
  <tableStyles count="0" defaultTableStyle="TableStyleMedium9" defaultPivotStyle="PivotStyleLight16"/>
  <colors>
    <mruColors>
      <color rgb="FF9FA0A3"/>
      <color rgb="FFEAEAEA"/>
      <color rgb="FF2D2D2D"/>
      <color rgb="FF7D7D7D"/>
      <color rgb="FFE0301E"/>
      <color rgb="FF6D6E71"/>
      <color rgb="FFEDECE7"/>
      <color rgb="FFE1DFD7"/>
      <color rgb="FFB0A992"/>
      <color rgb="FF968C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pwc.pt/pt/pwcinforfisco/orcamentoestado.html" TargetMode="External"/><Relationship Id="rId1" Type="http://schemas.openxmlformats.org/officeDocument/2006/relationships/image" Target="../media/image1.jpg"/><Relationship Id="rId5" Type="http://schemas.openxmlformats.org/officeDocument/2006/relationships/image" Target="../media/image4.pn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Informa&#231;&#227;o!B29:E30"/><Relationship Id="rId13" Type="http://schemas.openxmlformats.org/officeDocument/2006/relationships/hyperlink" Target="http://www.pwc.pt" TargetMode="External"/><Relationship Id="rId3" Type="http://schemas.openxmlformats.org/officeDocument/2006/relationships/hyperlink" Target="#Informa&#231;&#227;o!B15:E17"/><Relationship Id="rId7" Type="http://schemas.openxmlformats.org/officeDocument/2006/relationships/hyperlink" Target="#Informa&#231;&#227;o!B25:E27"/><Relationship Id="rId12" Type="http://schemas.openxmlformats.org/officeDocument/2006/relationships/hyperlink" Target="#Disclaimer!A1"/><Relationship Id="rId2" Type="http://schemas.openxmlformats.org/officeDocument/2006/relationships/hyperlink" Target="#Informa&#231;&#227;o!B11:E13"/><Relationship Id="rId1" Type="http://schemas.openxmlformats.org/officeDocument/2006/relationships/hyperlink" Target="#Informa&#231;&#227;o!B5:E9"/><Relationship Id="rId6" Type="http://schemas.openxmlformats.org/officeDocument/2006/relationships/hyperlink" Target="#Informa&#231;&#227;o!B32:E36"/><Relationship Id="rId11" Type="http://schemas.openxmlformats.org/officeDocument/2006/relationships/hyperlink" Target="#Ajuda!A1"/><Relationship Id="rId5" Type="http://schemas.openxmlformats.org/officeDocument/2006/relationships/hyperlink" Target="#Informa&#231;&#227;o!B22:E23"/><Relationship Id="rId10" Type="http://schemas.openxmlformats.org/officeDocument/2006/relationships/hyperlink" Target="#'Informa&#231;&#245;es 2020'!A1"/><Relationship Id="rId4" Type="http://schemas.openxmlformats.org/officeDocument/2006/relationships/hyperlink" Target="#Informa&#231;&#227;o!B19:E20"/><Relationship Id="rId9" Type="http://schemas.openxmlformats.org/officeDocument/2006/relationships/hyperlink" Target="#'Simular IRS 2020'!A1"/><Relationship Id="rId1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Informa&#231;&#245;es 2020'!A1"/><Relationship Id="rId7" Type="http://schemas.openxmlformats.org/officeDocument/2006/relationships/image" Target="../media/image6.png"/><Relationship Id="rId2" Type="http://schemas.openxmlformats.org/officeDocument/2006/relationships/hyperlink" Target="#'Simular IRS 2020'!A1"/><Relationship Id="rId1" Type="http://schemas.openxmlformats.org/officeDocument/2006/relationships/hyperlink" Target="http://www.pwc.com/pt/pt" TargetMode="External"/><Relationship Id="rId6" Type="http://schemas.openxmlformats.org/officeDocument/2006/relationships/hyperlink" Target="http://www.pwc.pt" TargetMode="External"/><Relationship Id="rId5" Type="http://schemas.openxmlformats.org/officeDocument/2006/relationships/hyperlink" Target="#Disclaimer!A1"/><Relationship Id="rId4" Type="http://schemas.openxmlformats.org/officeDocument/2006/relationships/hyperlink" Target="#Ajud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juda!A1"/><Relationship Id="rId2" Type="http://schemas.openxmlformats.org/officeDocument/2006/relationships/hyperlink" Target="#'Informa&#231;&#245;es 2020'!A1"/><Relationship Id="rId1" Type="http://schemas.openxmlformats.org/officeDocument/2006/relationships/hyperlink" Target="#'Simular IRS 2020'!A1"/><Relationship Id="rId5" Type="http://schemas.openxmlformats.org/officeDocument/2006/relationships/image" Target="../media/image6.png"/><Relationship Id="rId4" Type="http://schemas.openxmlformats.org/officeDocument/2006/relationships/hyperlink" Target="http://www.pwc.pt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Informa&#231;&#227;o 2018'!A1"/><Relationship Id="rId3" Type="http://schemas.openxmlformats.org/officeDocument/2006/relationships/hyperlink" Target="#'Informa&#231;&#245;es 2020'!A1"/><Relationship Id="rId7" Type="http://schemas.openxmlformats.org/officeDocument/2006/relationships/hyperlink" Target="#'Simular IRS 2018'!A1"/><Relationship Id="rId2" Type="http://schemas.openxmlformats.org/officeDocument/2006/relationships/hyperlink" Target="#'Simular IRS 2020'!A1"/><Relationship Id="rId1" Type="http://schemas.openxmlformats.org/officeDocument/2006/relationships/hyperlink" Target="#Disclaimer!A1"/><Relationship Id="rId6" Type="http://schemas.openxmlformats.org/officeDocument/2006/relationships/image" Target="../media/image6.png"/><Relationship Id="rId5" Type="http://schemas.openxmlformats.org/officeDocument/2006/relationships/hyperlink" Target="http://www.pwc.pt/" TargetMode="External"/><Relationship Id="rId10" Type="http://schemas.openxmlformats.org/officeDocument/2006/relationships/image" Target="../media/image8.jpeg"/><Relationship Id="rId4" Type="http://schemas.openxmlformats.org/officeDocument/2006/relationships/hyperlink" Target="#Ajuda!A1"/><Relationship Id="rId9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214310</xdr:colOff>
      <xdr:row>1</xdr:row>
      <xdr:rowOff>54765</xdr:rowOff>
    </xdr:from>
    <xdr:to>
      <xdr:col>15</xdr:col>
      <xdr:colOff>595313</xdr:colOff>
      <xdr:row>2</xdr:row>
      <xdr:rowOff>142874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Grp="1"/>
        </xdr:cNvSpPr>
      </xdr:nvSpPr>
      <xdr:spPr>
        <a:xfrm>
          <a:off x="1428748" y="233359"/>
          <a:ext cx="8274846" cy="266703"/>
        </a:xfrm>
        <a:prstGeom prst="rect">
          <a:avLst/>
        </a:prstGeom>
      </xdr:spPr>
      <xdr:txBody>
        <a:bodyPr vert="horz" wrap="square" lIns="0" tIns="0" rIns="0" bIns="0" rtlCol="0" anchor="t" anchorCtr="0">
          <a:noAutofit/>
        </a:bodyPr>
        <a:lstStyle>
          <a:lvl1pPr algn="l" defTabSz="1018705" rtl="0" eaLnBrk="1" latinLnBrk="0" hangingPunct="1">
            <a:lnSpc>
              <a:spcPct val="100000"/>
            </a:lnSpc>
            <a:spcBef>
              <a:spcPct val="0"/>
            </a:spcBef>
            <a:buNone/>
            <a:defRPr sz="2000" b="1" i="1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 algn="l"/>
          <a:r>
            <a:rPr lang="pt-PT" sz="4000" b="0" i="0">
              <a:solidFill>
                <a:srgbClr val="E0301E"/>
              </a:solidFill>
              <a:latin typeface="Georgia" panose="02040502050405020303" pitchFamily="18" charset="0"/>
            </a:rPr>
            <a:t>              Simulador do IRS 2020 </a:t>
          </a:r>
        </a:p>
        <a:p>
          <a:pPr algn="r"/>
          <a:endParaRPr lang="pt-PT" sz="4000" b="0" i="0">
            <a:solidFill>
              <a:srgbClr val="E0301E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0</xdr:col>
      <xdr:colOff>334170</xdr:colOff>
      <xdr:row>5</xdr:row>
      <xdr:rowOff>172503</xdr:rowOff>
    </xdr:from>
    <xdr:to>
      <xdr:col>15</xdr:col>
      <xdr:colOff>607218</xdr:colOff>
      <xdr:row>40</xdr:row>
      <xdr:rowOff>169592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70" y="1065472"/>
          <a:ext cx="9381329" cy="6247870"/>
        </a:xfrm>
        <a:prstGeom prst="rect">
          <a:avLst/>
        </a:prstGeom>
      </xdr:spPr>
    </xdr:pic>
    <xdr:clientData/>
  </xdr:twoCellAnchor>
  <xdr:twoCellAnchor>
    <xdr:from>
      <xdr:col>0</xdr:col>
      <xdr:colOff>338629</xdr:colOff>
      <xdr:row>5</xdr:row>
      <xdr:rowOff>165924</xdr:rowOff>
    </xdr:from>
    <xdr:to>
      <xdr:col>15</xdr:col>
      <xdr:colOff>607218</xdr:colOff>
      <xdr:row>15</xdr:row>
      <xdr:rowOff>119063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335454" y="1047213"/>
          <a:ext cx="9864800" cy="1728418"/>
          <a:chOff x="274900" y="1118424"/>
          <a:chExt cx="8937199" cy="1536670"/>
        </a:xfrm>
      </xdr:grpSpPr>
      <xdr:sp macro="" textlink="">
        <xdr:nvSpPr>
          <xdr:cNvPr id="34" name="Rectangle 3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/>
        </xdr:nvSpPr>
        <xdr:spPr bwMode="ltGray">
          <a:xfrm>
            <a:off x="6316167" y="1118424"/>
            <a:ext cx="2895932" cy="1532819"/>
          </a:xfrm>
          <a:prstGeom prst="rect">
            <a:avLst/>
          </a:prstGeom>
          <a:solidFill>
            <a:srgbClr val="2D2D2D">
              <a:alpha val="70000"/>
            </a:srgbClr>
          </a:solidFill>
          <a:ln w="25400" cap="rnd" cmpd="sng" algn="ctr">
            <a:noFill/>
            <a:prstDash val="solid"/>
            <a:round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PT" sz="1600" b="1" i="0" u="none" strike="noStrike" kern="0" cap="none" spc="0" normalizeH="0" baseline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PT" sz="1600" b="1" i="0" u="none" strike="noStrike" kern="0" cap="none" spc="0" normalizeH="0" baseline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PT" sz="1600" b="1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Visite a nossa página </a:t>
            </a:r>
            <a:br>
              <a:rPr kumimoji="0" lang="pt-PT" sz="1600" b="1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</a:br>
            <a:r>
              <a:rPr kumimoji="0" lang="pt-PT" sz="1600" b="1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do OE 2020</a:t>
            </a:r>
            <a:br>
              <a:rPr kumimoji="0" lang="pt-PT" sz="1600" b="1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</a:br>
            <a:r>
              <a:rPr kumimoji="0" lang="pt-PT" sz="1300" b="0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 que mudou no IRS </a:t>
            </a:r>
            <a:br>
              <a:rPr kumimoji="0" lang="pt-PT" sz="1300" b="0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</a:br>
            <a:r>
              <a:rPr kumimoji="0" lang="pt-PT" sz="1300" b="0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para o ano de 2020?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PT" sz="1300" b="0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Conheça a análise da PwC.</a:t>
            </a:r>
          </a:p>
        </xdr:txBody>
      </xdr:sp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 bwMode="ltGray">
          <a:xfrm>
            <a:off x="3300670" y="1118424"/>
            <a:ext cx="2895932" cy="1536670"/>
          </a:xfrm>
          <a:prstGeom prst="rect">
            <a:avLst/>
          </a:prstGeom>
          <a:solidFill>
            <a:srgbClr val="2D2D2D">
              <a:alpha val="70000"/>
            </a:srgbClr>
          </a:solidFill>
          <a:ln w="25400" cap="rnd" cmpd="sng" algn="ctr">
            <a:noFill/>
            <a:prstDash val="solid"/>
            <a:round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PT" sz="1600" b="1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	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PT" sz="1600" b="1" i="0" u="none" strike="noStrike" kern="0" cap="none" spc="0" normalizeH="0" baseline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br>
              <a:rPr kumimoji="0" lang="pt-PT" sz="1600" b="1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</a:br>
            <a:br>
              <a:rPr kumimoji="0" lang="pt-PT" sz="1600" b="1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</a:br>
            <a:r>
              <a:rPr kumimoji="0" lang="pt-PT" sz="1600" b="1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Imposto</a:t>
            </a:r>
            <a:r>
              <a:rPr kumimoji="0" lang="pt-PT" sz="1600" b="1" i="0" u="none" strike="noStrike" kern="0" cap="none" spc="0" normalizeH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IRS</a:t>
            </a:r>
            <a:endParaRPr kumimoji="0" lang="pt-PT" sz="1600" b="1" i="0" u="none" strike="noStrike" kern="0" cap="none" spc="0" normalizeH="0" baseline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 bwMode="ltGray">
          <a:xfrm>
            <a:off x="274900" y="1118424"/>
            <a:ext cx="2894857" cy="1536669"/>
          </a:xfrm>
          <a:prstGeom prst="rect">
            <a:avLst/>
          </a:prstGeom>
          <a:solidFill>
            <a:srgbClr val="2D2D2D">
              <a:alpha val="70000"/>
            </a:srgbClr>
          </a:solidFill>
          <a:ln w="25400" cap="rnd" cmpd="sng" algn="ctr">
            <a:noFill/>
            <a:prstDash val="solid"/>
            <a:round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PT" sz="1600" b="1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	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PT" sz="1600" b="1" i="0" u="none" strike="noStrike" kern="0" cap="none" spc="0" normalizeH="0" baseline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br>
              <a:rPr kumimoji="0" lang="pt-PT" sz="1600" b="1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</a:br>
            <a:br>
              <a:rPr kumimoji="0" lang="pt-PT" sz="1600" b="1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</a:br>
            <a:r>
              <a:rPr kumimoji="0" lang="pt-PT" sz="1600" b="1" i="0" u="none" strike="noStrike" kern="0" cap="none" spc="0" normalizeH="0" baseline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Simulações IRS</a:t>
            </a:r>
          </a:p>
        </xdr:txBody>
      </xdr:sp>
    </xdr:grpSp>
    <xdr:clientData/>
  </xdr:twoCellAnchor>
  <xdr:twoCellAnchor editAs="oneCell">
    <xdr:from>
      <xdr:col>15</xdr:col>
      <xdr:colOff>11905</xdr:colOff>
      <xdr:row>1</xdr:row>
      <xdr:rowOff>59532</xdr:rowOff>
    </xdr:from>
    <xdr:to>
      <xdr:col>15</xdr:col>
      <xdr:colOff>596820</xdr:colOff>
      <xdr:row>4</xdr:row>
      <xdr:rowOff>117022</xdr:rowOff>
    </xdr:to>
    <xdr:pic>
      <xdr:nvPicPr>
        <xdr:cNvPr id="44" name="Graphic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120186" y="238126"/>
          <a:ext cx="584915" cy="593271"/>
        </a:xfrm>
        <a:prstGeom prst="rect">
          <a:avLst/>
        </a:prstGeom>
      </xdr:spPr>
    </xdr:pic>
    <xdr:clientData/>
  </xdr:twoCellAnchor>
  <xdr:twoCellAnchor>
    <xdr:from>
      <xdr:col>13</xdr:col>
      <xdr:colOff>107950</xdr:colOff>
      <xdr:row>6</xdr:row>
      <xdr:rowOff>136784</xdr:rowOff>
    </xdr:from>
    <xdr:to>
      <xdr:col>13</xdr:col>
      <xdr:colOff>479425</xdr:colOff>
      <xdr:row>8</xdr:row>
      <xdr:rowOff>74872</xdr:rowOff>
    </xdr:to>
    <xdr:sp macro="" textlink="">
      <xdr:nvSpPr>
        <xdr:cNvPr id="45" name="Google Shape;816;p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8001794" y="1208347"/>
          <a:ext cx="371475" cy="295275"/>
        </a:xfrm>
        <a:custGeom>
          <a:avLst/>
          <a:gdLst/>
          <a:ahLst/>
          <a:cxnLst/>
          <a:rect l="l" t="t" r="r" b="b"/>
          <a:pathLst>
            <a:path w="290" h="230" extrusionOk="0">
              <a:moveTo>
                <a:pt x="281" y="180"/>
              </a:moveTo>
              <a:cubicBezTo>
                <a:pt x="271" y="180"/>
                <a:pt x="271" y="180"/>
                <a:pt x="271" y="180"/>
              </a:cubicBezTo>
              <a:cubicBezTo>
                <a:pt x="271" y="9"/>
                <a:pt x="271" y="9"/>
                <a:pt x="271" y="9"/>
              </a:cubicBezTo>
              <a:cubicBezTo>
                <a:pt x="271" y="4"/>
                <a:pt x="267" y="0"/>
                <a:pt x="262" y="0"/>
              </a:cubicBezTo>
              <a:cubicBezTo>
                <a:pt x="29" y="0"/>
                <a:pt x="29" y="0"/>
                <a:pt x="29" y="0"/>
              </a:cubicBezTo>
              <a:cubicBezTo>
                <a:pt x="24" y="0"/>
                <a:pt x="20" y="4"/>
                <a:pt x="20" y="9"/>
              </a:cubicBezTo>
              <a:cubicBezTo>
                <a:pt x="20" y="180"/>
                <a:pt x="20" y="180"/>
                <a:pt x="20" y="180"/>
              </a:cubicBezTo>
              <a:cubicBezTo>
                <a:pt x="9" y="180"/>
                <a:pt x="9" y="180"/>
                <a:pt x="9" y="180"/>
              </a:cubicBezTo>
              <a:cubicBezTo>
                <a:pt x="4" y="180"/>
                <a:pt x="0" y="184"/>
                <a:pt x="0" y="189"/>
              </a:cubicBezTo>
              <a:cubicBezTo>
                <a:pt x="0" y="221"/>
                <a:pt x="0" y="221"/>
                <a:pt x="0" y="221"/>
              </a:cubicBezTo>
              <a:cubicBezTo>
                <a:pt x="0" y="226"/>
                <a:pt x="4" y="230"/>
                <a:pt x="9" y="230"/>
              </a:cubicBezTo>
              <a:cubicBezTo>
                <a:pt x="281" y="230"/>
                <a:pt x="281" y="230"/>
                <a:pt x="281" y="230"/>
              </a:cubicBezTo>
              <a:cubicBezTo>
                <a:pt x="286" y="230"/>
                <a:pt x="290" y="226"/>
                <a:pt x="290" y="221"/>
              </a:cubicBezTo>
              <a:cubicBezTo>
                <a:pt x="290" y="189"/>
                <a:pt x="290" y="189"/>
                <a:pt x="290" y="189"/>
              </a:cubicBezTo>
              <a:cubicBezTo>
                <a:pt x="290" y="184"/>
                <a:pt x="286" y="180"/>
                <a:pt x="281" y="180"/>
              </a:cubicBezTo>
              <a:close/>
              <a:moveTo>
                <a:pt x="242" y="159"/>
              </a:moveTo>
              <a:cubicBezTo>
                <a:pt x="242" y="164"/>
                <a:pt x="238" y="168"/>
                <a:pt x="233" y="168"/>
              </a:cubicBezTo>
              <a:cubicBezTo>
                <a:pt x="57" y="168"/>
                <a:pt x="57" y="168"/>
                <a:pt x="57" y="168"/>
              </a:cubicBezTo>
              <a:cubicBezTo>
                <a:pt x="52" y="168"/>
                <a:pt x="48" y="164"/>
                <a:pt x="48" y="159"/>
              </a:cubicBezTo>
              <a:cubicBezTo>
                <a:pt x="48" y="39"/>
                <a:pt x="48" y="39"/>
                <a:pt x="48" y="39"/>
              </a:cubicBezTo>
              <a:cubicBezTo>
                <a:pt x="48" y="34"/>
                <a:pt x="52" y="30"/>
                <a:pt x="57" y="30"/>
              </a:cubicBezTo>
              <a:cubicBezTo>
                <a:pt x="233" y="30"/>
                <a:pt x="233" y="30"/>
                <a:pt x="233" y="30"/>
              </a:cubicBezTo>
              <a:cubicBezTo>
                <a:pt x="238" y="30"/>
                <a:pt x="242" y="34"/>
                <a:pt x="242" y="39"/>
              </a:cubicBezTo>
              <a:lnTo>
                <a:pt x="242" y="159"/>
              </a:lnTo>
              <a:close/>
            </a:path>
          </a:pathLst>
        </a:custGeom>
        <a:solidFill>
          <a:schemeClr val="bg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l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2</xdr:col>
      <xdr:colOff>452438</xdr:colOff>
      <xdr:row>9</xdr:row>
      <xdr:rowOff>35714</xdr:rowOff>
    </xdr:from>
    <xdr:to>
      <xdr:col>3</xdr:col>
      <xdr:colOff>215108</xdr:colOff>
      <xdr:row>10</xdr:row>
      <xdr:rowOff>157158</xdr:rowOff>
    </xdr:to>
    <xdr:sp macro="" textlink="">
      <xdr:nvSpPr>
        <xdr:cNvPr id="46" name="Google Shape;719;p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1666876" y="1643058"/>
          <a:ext cx="369888" cy="300038"/>
        </a:xfrm>
        <a:custGeom>
          <a:avLst/>
          <a:gdLst/>
          <a:ahLst/>
          <a:cxnLst/>
          <a:rect l="l" t="t" r="r" b="b"/>
          <a:pathLst>
            <a:path w="233" h="189" extrusionOk="0">
              <a:moveTo>
                <a:pt x="233" y="44"/>
              </a:moveTo>
              <a:lnTo>
                <a:pt x="58" y="44"/>
              </a:lnTo>
              <a:lnTo>
                <a:pt x="58" y="0"/>
              </a:lnTo>
              <a:lnTo>
                <a:pt x="233" y="0"/>
              </a:lnTo>
              <a:lnTo>
                <a:pt x="233" y="44"/>
              </a:lnTo>
              <a:close/>
              <a:moveTo>
                <a:pt x="29" y="44"/>
              </a:moveTo>
              <a:lnTo>
                <a:pt x="0" y="44"/>
              </a:lnTo>
              <a:lnTo>
                <a:pt x="0" y="0"/>
              </a:lnTo>
              <a:lnTo>
                <a:pt x="29" y="0"/>
              </a:lnTo>
              <a:lnTo>
                <a:pt x="29" y="44"/>
              </a:lnTo>
              <a:close/>
              <a:moveTo>
                <a:pt x="233" y="117"/>
              </a:moveTo>
              <a:lnTo>
                <a:pt x="58" y="117"/>
              </a:lnTo>
              <a:lnTo>
                <a:pt x="58" y="73"/>
              </a:lnTo>
              <a:lnTo>
                <a:pt x="233" y="73"/>
              </a:lnTo>
              <a:lnTo>
                <a:pt x="233" y="117"/>
              </a:lnTo>
              <a:close/>
              <a:moveTo>
                <a:pt x="29" y="117"/>
              </a:moveTo>
              <a:lnTo>
                <a:pt x="0" y="117"/>
              </a:lnTo>
              <a:lnTo>
                <a:pt x="0" y="73"/>
              </a:lnTo>
              <a:lnTo>
                <a:pt x="29" y="73"/>
              </a:lnTo>
              <a:lnTo>
                <a:pt x="29" y="117"/>
              </a:lnTo>
              <a:close/>
              <a:moveTo>
                <a:pt x="233" y="189"/>
              </a:moveTo>
              <a:lnTo>
                <a:pt x="58" y="189"/>
              </a:lnTo>
              <a:lnTo>
                <a:pt x="58" y="146"/>
              </a:lnTo>
              <a:lnTo>
                <a:pt x="233" y="146"/>
              </a:lnTo>
              <a:lnTo>
                <a:pt x="233" y="189"/>
              </a:lnTo>
              <a:close/>
              <a:moveTo>
                <a:pt x="29" y="189"/>
              </a:moveTo>
              <a:lnTo>
                <a:pt x="0" y="189"/>
              </a:lnTo>
              <a:lnTo>
                <a:pt x="0" y="146"/>
              </a:lnTo>
              <a:lnTo>
                <a:pt x="29" y="146"/>
              </a:lnTo>
              <a:lnTo>
                <a:pt x="29" y="189"/>
              </a:lnTo>
              <a:close/>
            </a:path>
          </a:pathLst>
        </a:custGeom>
        <a:solidFill>
          <a:schemeClr val="bg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l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7</xdr:col>
      <xdr:colOff>595312</xdr:colOff>
      <xdr:row>8</xdr:row>
      <xdr:rowOff>178590</xdr:rowOff>
    </xdr:from>
    <xdr:to>
      <xdr:col>8</xdr:col>
      <xdr:colOff>389731</xdr:colOff>
      <xdr:row>10</xdr:row>
      <xdr:rowOff>162407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pSpPr/>
      </xdr:nvGrpSpPr>
      <xdr:grpSpPr>
        <a:xfrm>
          <a:off x="5075237" y="1596908"/>
          <a:ext cx="433955" cy="331253"/>
          <a:chOff x="9717881" y="14319361"/>
          <a:chExt cx="401638" cy="341005"/>
        </a:xfrm>
      </xdr:grpSpPr>
      <xdr:sp macro="" textlink="">
        <xdr:nvSpPr>
          <xdr:cNvPr id="53" name="Google Shape;848;p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>
            <a:off x="9717881" y="14476216"/>
            <a:ext cx="401638" cy="184150"/>
          </a:xfrm>
          <a:custGeom>
            <a:avLst/>
            <a:gdLst/>
            <a:ahLst/>
            <a:cxnLst/>
            <a:rect l="l" t="t" r="r" b="b"/>
            <a:pathLst>
              <a:path w="313" h="143" extrusionOk="0">
                <a:moveTo>
                  <a:pt x="311" y="80"/>
                </a:moveTo>
                <a:cubicBezTo>
                  <a:pt x="308" y="66"/>
                  <a:pt x="306" y="59"/>
                  <a:pt x="306" y="59"/>
                </a:cubicBezTo>
                <a:cubicBezTo>
                  <a:pt x="305" y="58"/>
                  <a:pt x="305" y="58"/>
                  <a:pt x="305" y="58"/>
                </a:cubicBezTo>
                <a:cubicBezTo>
                  <a:pt x="305" y="57"/>
                  <a:pt x="305" y="57"/>
                  <a:pt x="305" y="57"/>
                </a:cubicBezTo>
                <a:cubicBezTo>
                  <a:pt x="301" y="54"/>
                  <a:pt x="290" y="53"/>
                  <a:pt x="221" y="60"/>
                </a:cubicBezTo>
                <a:cubicBezTo>
                  <a:pt x="221" y="74"/>
                  <a:pt x="221" y="74"/>
                  <a:pt x="221" y="74"/>
                </a:cubicBezTo>
                <a:cubicBezTo>
                  <a:pt x="218" y="88"/>
                  <a:pt x="206" y="99"/>
                  <a:pt x="192" y="99"/>
                </a:cubicBezTo>
                <a:cubicBezTo>
                  <a:pt x="101" y="99"/>
                  <a:pt x="101" y="99"/>
                  <a:pt x="101" y="99"/>
                </a:cubicBezTo>
                <a:cubicBezTo>
                  <a:pt x="101" y="81"/>
                  <a:pt x="101" y="81"/>
                  <a:pt x="101" y="81"/>
                </a:cubicBezTo>
                <a:cubicBezTo>
                  <a:pt x="192" y="81"/>
                  <a:pt x="192" y="81"/>
                  <a:pt x="192" y="81"/>
                </a:cubicBezTo>
                <a:cubicBezTo>
                  <a:pt x="197" y="81"/>
                  <a:pt x="202" y="77"/>
                  <a:pt x="203" y="71"/>
                </a:cubicBezTo>
                <a:cubicBezTo>
                  <a:pt x="203" y="56"/>
                  <a:pt x="203" y="56"/>
                  <a:pt x="203" y="56"/>
                </a:cubicBezTo>
                <a:cubicBezTo>
                  <a:pt x="203" y="48"/>
                  <a:pt x="195" y="46"/>
                  <a:pt x="189" y="45"/>
                </a:cubicBezTo>
                <a:cubicBezTo>
                  <a:pt x="107" y="35"/>
                  <a:pt x="107" y="35"/>
                  <a:pt x="107" y="35"/>
                </a:cubicBezTo>
                <a:cubicBezTo>
                  <a:pt x="93" y="25"/>
                  <a:pt x="93" y="25"/>
                  <a:pt x="93" y="25"/>
                </a:cubicBezTo>
                <a:cubicBezTo>
                  <a:pt x="0" y="0"/>
                  <a:pt x="0" y="0"/>
                  <a:pt x="0" y="0"/>
                </a:cubicBezTo>
                <a:cubicBezTo>
                  <a:pt x="0" y="116"/>
                  <a:pt x="0" y="116"/>
                  <a:pt x="0" y="116"/>
                </a:cubicBezTo>
                <a:cubicBezTo>
                  <a:pt x="7" y="119"/>
                  <a:pt x="7" y="119"/>
                  <a:pt x="7" y="119"/>
                </a:cubicBezTo>
                <a:cubicBezTo>
                  <a:pt x="31" y="126"/>
                  <a:pt x="69" y="137"/>
                  <a:pt x="79" y="141"/>
                </a:cubicBezTo>
                <a:cubicBezTo>
                  <a:pt x="82" y="143"/>
                  <a:pt x="86" y="143"/>
                  <a:pt x="92" y="143"/>
                </a:cubicBezTo>
                <a:cubicBezTo>
                  <a:pt x="94" y="143"/>
                  <a:pt x="97" y="143"/>
                  <a:pt x="100" y="143"/>
                </a:cubicBezTo>
                <a:cubicBezTo>
                  <a:pt x="107" y="143"/>
                  <a:pt x="118" y="143"/>
                  <a:pt x="128" y="142"/>
                </a:cubicBezTo>
                <a:cubicBezTo>
                  <a:pt x="149" y="142"/>
                  <a:pt x="170" y="141"/>
                  <a:pt x="170" y="141"/>
                </a:cubicBezTo>
                <a:cubicBezTo>
                  <a:pt x="172" y="141"/>
                  <a:pt x="172" y="141"/>
                  <a:pt x="172" y="141"/>
                </a:cubicBezTo>
                <a:cubicBezTo>
                  <a:pt x="299" y="101"/>
                  <a:pt x="299" y="101"/>
                  <a:pt x="299" y="101"/>
                </a:cubicBezTo>
                <a:cubicBezTo>
                  <a:pt x="308" y="98"/>
                  <a:pt x="313" y="89"/>
                  <a:pt x="311" y="80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txBody>
          <a:bodyPr spcFirstLastPara="1" wrap="square" lIns="91425" tIns="45700" rIns="91425" bIns="45700" anchor="t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marR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endParaRPr>
          </a:p>
        </xdr:txBody>
      </xdr:sp>
      <xdr:grpSp>
        <xdr:nvGrpSpPr>
          <xdr:cNvPr id="54" name="Group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9823450" y="14319361"/>
            <a:ext cx="190501" cy="176359"/>
            <a:chOff x="4184" y="5243"/>
            <a:chExt cx="458" cy="424"/>
          </a:xfrm>
          <a:solidFill>
            <a:schemeClr val="bg1"/>
          </a:solidFill>
        </xdr:grpSpPr>
        <xdr:sp macro="" textlink="">
          <xdr:nvSpPr>
            <xdr:cNvPr id="55" name="Freeform 5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SpPr>
              <a:spLocks/>
            </xdr:cNvSpPr>
          </xdr:nvSpPr>
          <xdr:spPr bwMode="auto">
            <a:xfrm>
              <a:off x="4274" y="5243"/>
              <a:ext cx="284" cy="424"/>
            </a:xfrm>
            <a:custGeom>
              <a:avLst/>
              <a:gdLst>
                <a:gd name="T0" fmla="*/ 235 w 284"/>
                <a:gd name="T1" fmla="*/ 0 h 424"/>
                <a:gd name="T2" fmla="*/ 0 w 284"/>
                <a:gd name="T3" fmla="*/ 424 h 424"/>
                <a:gd name="T4" fmla="*/ 48 w 284"/>
                <a:gd name="T5" fmla="*/ 424 h 424"/>
                <a:gd name="T6" fmla="*/ 284 w 284"/>
                <a:gd name="T7" fmla="*/ 0 h 424"/>
                <a:gd name="T8" fmla="*/ 235 w 284"/>
                <a:gd name="T9" fmla="*/ 0 h 4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4" h="424">
                  <a:moveTo>
                    <a:pt x="235" y="0"/>
                  </a:moveTo>
                  <a:lnTo>
                    <a:pt x="0" y="424"/>
                  </a:lnTo>
                  <a:lnTo>
                    <a:pt x="48" y="424"/>
                  </a:lnTo>
                  <a:lnTo>
                    <a:pt x="284" y="0"/>
                  </a:lnTo>
                  <a:lnTo>
                    <a:pt x="235" y="0"/>
                  </a:lnTo>
                  <a:close/>
                </a:path>
              </a:pathLst>
            </a:custGeom>
            <a:grpFill/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pt-PT"/>
            </a:p>
          </xdr:txBody>
        </xdr:sp>
        <xdr:sp macro="" textlink="">
          <xdr:nvSpPr>
            <xdr:cNvPr id="56" name="Freeform 6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462" y="5469"/>
              <a:ext cx="180" cy="180"/>
            </a:xfrm>
            <a:custGeom>
              <a:avLst/>
              <a:gdLst>
                <a:gd name="T0" fmla="*/ 65 w 122"/>
                <a:gd name="T1" fmla="*/ 28 h 123"/>
                <a:gd name="T2" fmla="*/ 28 w 122"/>
                <a:gd name="T3" fmla="*/ 59 h 123"/>
                <a:gd name="T4" fmla="*/ 58 w 122"/>
                <a:gd name="T5" fmla="*/ 96 h 123"/>
                <a:gd name="T6" fmla="*/ 96 w 122"/>
                <a:gd name="T7" fmla="*/ 65 h 123"/>
                <a:gd name="T8" fmla="*/ 65 w 122"/>
                <a:gd name="T9" fmla="*/ 28 h 123"/>
                <a:gd name="T10" fmla="*/ 56 w 122"/>
                <a:gd name="T11" fmla="*/ 120 h 123"/>
                <a:gd name="T12" fmla="*/ 3 w 122"/>
                <a:gd name="T13" fmla="*/ 56 h 123"/>
                <a:gd name="T14" fmla="*/ 67 w 122"/>
                <a:gd name="T15" fmla="*/ 3 h 123"/>
                <a:gd name="T16" fmla="*/ 119 w 122"/>
                <a:gd name="T17" fmla="*/ 67 h 123"/>
                <a:gd name="T18" fmla="*/ 56 w 122"/>
                <a:gd name="T19" fmla="*/ 120 h 1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122" h="123">
                  <a:moveTo>
                    <a:pt x="65" y="28"/>
                  </a:moveTo>
                  <a:cubicBezTo>
                    <a:pt x="46" y="26"/>
                    <a:pt x="29" y="39"/>
                    <a:pt x="28" y="59"/>
                  </a:cubicBezTo>
                  <a:cubicBezTo>
                    <a:pt x="26" y="77"/>
                    <a:pt x="40" y="95"/>
                    <a:pt x="58" y="96"/>
                  </a:cubicBezTo>
                  <a:cubicBezTo>
                    <a:pt x="77" y="98"/>
                    <a:pt x="94" y="84"/>
                    <a:pt x="96" y="65"/>
                  </a:cubicBezTo>
                  <a:cubicBezTo>
                    <a:pt x="97" y="46"/>
                    <a:pt x="83" y="29"/>
                    <a:pt x="65" y="28"/>
                  </a:cubicBezTo>
                  <a:moveTo>
                    <a:pt x="56" y="120"/>
                  </a:moveTo>
                  <a:cubicBezTo>
                    <a:pt x="24" y="117"/>
                    <a:pt x="0" y="88"/>
                    <a:pt x="3" y="56"/>
                  </a:cubicBezTo>
                  <a:cubicBezTo>
                    <a:pt x="6" y="24"/>
                    <a:pt x="35" y="0"/>
                    <a:pt x="67" y="3"/>
                  </a:cubicBezTo>
                  <a:cubicBezTo>
                    <a:pt x="99" y="6"/>
                    <a:pt x="122" y="35"/>
                    <a:pt x="119" y="67"/>
                  </a:cubicBezTo>
                  <a:cubicBezTo>
                    <a:pt x="116" y="99"/>
                    <a:pt x="88" y="123"/>
                    <a:pt x="56" y="120"/>
                  </a:cubicBezTo>
                </a:path>
              </a:pathLst>
            </a:custGeom>
            <a:grpFill/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pt-PT"/>
            </a:p>
          </xdr:txBody>
        </xdr:sp>
        <xdr:sp macro="" textlink="">
          <xdr:nvSpPr>
            <xdr:cNvPr id="57" name="Freeform 7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184" y="5260"/>
              <a:ext cx="178" cy="179"/>
            </a:xfrm>
            <a:custGeom>
              <a:avLst/>
              <a:gdLst>
                <a:gd name="T0" fmla="*/ 64 w 121"/>
                <a:gd name="T1" fmla="*/ 27 h 122"/>
                <a:gd name="T2" fmla="*/ 27 w 121"/>
                <a:gd name="T3" fmla="*/ 58 h 122"/>
                <a:gd name="T4" fmla="*/ 58 w 121"/>
                <a:gd name="T5" fmla="*/ 96 h 122"/>
                <a:gd name="T6" fmla="*/ 95 w 121"/>
                <a:gd name="T7" fmla="*/ 65 h 122"/>
                <a:gd name="T8" fmla="*/ 64 w 121"/>
                <a:gd name="T9" fmla="*/ 27 h 122"/>
                <a:gd name="T10" fmla="*/ 55 w 121"/>
                <a:gd name="T11" fmla="*/ 119 h 122"/>
                <a:gd name="T12" fmla="*/ 3 w 121"/>
                <a:gd name="T13" fmla="*/ 56 h 122"/>
                <a:gd name="T14" fmla="*/ 66 w 121"/>
                <a:gd name="T15" fmla="*/ 3 h 122"/>
                <a:gd name="T16" fmla="*/ 118 w 121"/>
                <a:gd name="T17" fmla="*/ 67 h 122"/>
                <a:gd name="T18" fmla="*/ 55 w 121"/>
                <a:gd name="T19" fmla="*/ 119 h 1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121" h="122">
                  <a:moveTo>
                    <a:pt x="64" y="27"/>
                  </a:moveTo>
                  <a:cubicBezTo>
                    <a:pt x="46" y="26"/>
                    <a:pt x="29" y="39"/>
                    <a:pt x="27" y="58"/>
                  </a:cubicBezTo>
                  <a:cubicBezTo>
                    <a:pt x="25" y="77"/>
                    <a:pt x="39" y="94"/>
                    <a:pt x="58" y="96"/>
                  </a:cubicBezTo>
                  <a:cubicBezTo>
                    <a:pt x="76" y="98"/>
                    <a:pt x="93" y="83"/>
                    <a:pt x="95" y="65"/>
                  </a:cubicBezTo>
                  <a:cubicBezTo>
                    <a:pt x="97" y="45"/>
                    <a:pt x="82" y="29"/>
                    <a:pt x="64" y="27"/>
                  </a:cubicBezTo>
                  <a:moveTo>
                    <a:pt x="55" y="119"/>
                  </a:moveTo>
                  <a:cubicBezTo>
                    <a:pt x="23" y="116"/>
                    <a:pt x="0" y="87"/>
                    <a:pt x="3" y="56"/>
                  </a:cubicBezTo>
                  <a:cubicBezTo>
                    <a:pt x="6" y="24"/>
                    <a:pt x="34" y="0"/>
                    <a:pt x="66" y="3"/>
                  </a:cubicBezTo>
                  <a:cubicBezTo>
                    <a:pt x="98" y="6"/>
                    <a:pt x="121" y="35"/>
                    <a:pt x="118" y="67"/>
                  </a:cubicBezTo>
                  <a:cubicBezTo>
                    <a:pt x="115" y="98"/>
                    <a:pt x="87" y="122"/>
                    <a:pt x="55" y="119"/>
                  </a:cubicBezTo>
                </a:path>
              </a:pathLst>
            </a:custGeom>
            <a:grpFill/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pt-PT"/>
            </a:p>
          </xdr:txBody>
        </xdr:sp>
      </xdr:grpSp>
    </xdr:grpSp>
    <xdr:clientData/>
  </xdr:twoCellAnchor>
  <xdr:twoCellAnchor editAs="oneCell">
    <xdr:from>
      <xdr:col>0</xdr:col>
      <xdr:colOff>416720</xdr:colOff>
      <xdr:row>0</xdr:row>
      <xdr:rowOff>154781</xdr:rowOff>
    </xdr:from>
    <xdr:to>
      <xdr:col>2</xdr:col>
      <xdr:colOff>140530</xdr:colOff>
      <xdr:row>4</xdr:row>
      <xdr:rowOff>153221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20" y="154781"/>
          <a:ext cx="938248" cy="7128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33</xdr:row>
      <xdr:rowOff>0</xdr:rowOff>
    </xdr:from>
    <xdr:to>
      <xdr:col>3</xdr:col>
      <xdr:colOff>38100</xdr:colOff>
      <xdr:row>33</xdr:row>
      <xdr:rowOff>0</xdr:rowOff>
    </xdr:to>
    <xdr:grpSp>
      <xdr:nvGrpSpPr>
        <xdr:cNvPr id="74205" name="Group 13">
          <a:extLst>
            <a:ext uri="{FF2B5EF4-FFF2-40B4-BE49-F238E27FC236}">
              <a16:creationId xmlns:a16="http://schemas.microsoft.com/office/drawing/2014/main" id="{00000000-0008-0000-0200-0000DD210100}"/>
            </a:ext>
          </a:extLst>
        </xdr:cNvPr>
        <xdr:cNvGrpSpPr>
          <a:grpSpLocks/>
        </xdr:cNvGrpSpPr>
      </xdr:nvGrpSpPr>
      <xdr:grpSpPr bwMode="auto">
        <a:xfrm>
          <a:off x="2333625" y="6215063"/>
          <a:ext cx="38100" cy="0"/>
          <a:chOff x="2533649" y="8667749"/>
          <a:chExt cx="200025" cy="3601131"/>
        </a:xfrm>
      </xdr:grpSpPr>
      <xdr:sp macro="" textlink="">
        <xdr:nvSpPr>
          <xdr:cNvPr id="3" name="TextBox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2071688" y="6286500"/>
            <a:ext cx="200025" cy="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r>
              <a:rPr lang="pt-PT" sz="1400" b="0">
                <a:solidFill>
                  <a:schemeClr val="accent6">
                    <a:lumMod val="50000"/>
                  </a:schemeClr>
                </a:solidFill>
                <a:sym typeface="Webdings"/>
              </a:rPr>
              <a:t></a:t>
            </a:r>
            <a:endParaRPr lang="pt-PT" sz="1400" b="0">
              <a:solidFill>
                <a:schemeClr val="accent6">
                  <a:lumMod val="50000"/>
                </a:schemeClr>
              </a:solidFill>
            </a:endParaRPr>
          </a:p>
        </xdr:txBody>
      </xdr:sp>
      <xdr:sp macro="" textlink="">
        <xdr:nvSpPr>
          <xdr:cNvPr id="4" name="TextBox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071688" y="6286500"/>
            <a:ext cx="200025" cy="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r>
              <a:rPr lang="pt-PT" sz="1400" b="0">
                <a:solidFill>
                  <a:schemeClr val="accent6">
                    <a:lumMod val="50000"/>
                  </a:schemeClr>
                </a:solidFill>
                <a:sym typeface="Webdings"/>
              </a:rPr>
              <a:t></a:t>
            </a:r>
            <a:endParaRPr lang="pt-PT" sz="1400" b="0">
              <a:solidFill>
                <a:schemeClr val="accent6">
                  <a:lumMod val="50000"/>
                </a:schemeClr>
              </a:solidFill>
            </a:endParaRPr>
          </a:p>
        </xdr:txBody>
      </xdr:sp>
      <xdr:sp macro="" textlink="">
        <xdr:nvSpPr>
          <xdr:cNvPr id="5" name="TextBox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071688" y="6286500"/>
            <a:ext cx="200025" cy="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r>
              <a:rPr lang="pt-PT" sz="1400" b="0">
                <a:solidFill>
                  <a:schemeClr val="accent6">
                    <a:lumMod val="50000"/>
                  </a:schemeClr>
                </a:solidFill>
                <a:sym typeface="Webdings"/>
              </a:rPr>
              <a:t></a:t>
            </a:r>
            <a:endParaRPr lang="pt-PT" sz="1400" b="0">
              <a:solidFill>
                <a:schemeClr val="accent6">
                  <a:lumMod val="50000"/>
                </a:schemeClr>
              </a:solidFill>
            </a:endParaRP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2071688" y="6286500"/>
            <a:ext cx="200025" cy="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r>
              <a:rPr lang="pt-PT" sz="1400" b="0">
                <a:solidFill>
                  <a:schemeClr val="accent6">
                    <a:lumMod val="50000"/>
                  </a:schemeClr>
                </a:solidFill>
                <a:sym typeface="Webdings"/>
              </a:rPr>
              <a:t></a:t>
            </a:r>
            <a:endParaRPr lang="pt-PT" sz="1400" b="0">
              <a:solidFill>
                <a:schemeClr val="accent6">
                  <a:lumMod val="50000"/>
                </a:schemeClr>
              </a:solidFill>
            </a:endParaRP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2071688" y="6286500"/>
            <a:ext cx="200025" cy="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r>
              <a:rPr lang="pt-PT" sz="1400" b="0">
                <a:solidFill>
                  <a:schemeClr val="accent6">
                    <a:lumMod val="50000"/>
                  </a:schemeClr>
                </a:solidFill>
                <a:sym typeface="Webdings"/>
              </a:rPr>
              <a:t></a:t>
            </a:r>
            <a:endParaRPr lang="pt-PT" sz="1400" b="0">
              <a:solidFill>
                <a:schemeClr val="accent6">
                  <a:lumMod val="50000"/>
                </a:schemeClr>
              </a:solidFill>
            </a:endParaRP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2071688" y="6286500"/>
            <a:ext cx="200025" cy="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r>
              <a:rPr lang="pt-PT" sz="1400" b="0">
                <a:solidFill>
                  <a:schemeClr val="accent6">
                    <a:lumMod val="50000"/>
                  </a:schemeClr>
                </a:solidFill>
                <a:sym typeface="Webdings"/>
              </a:rPr>
              <a:t></a:t>
            </a:r>
            <a:endParaRPr lang="pt-PT" sz="1400" b="0">
              <a:solidFill>
                <a:schemeClr val="accent6">
                  <a:lumMod val="50000"/>
                </a:schemeClr>
              </a:solidFill>
            </a:endParaRP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2071688" y="6286500"/>
            <a:ext cx="200025" cy="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r>
              <a:rPr lang="pt-PT" sz="1400" b="0">
                <a:solidFill>
                  <a:schemeClr val="accent6">
                    <a:lumMod val="50000"/>
                  </a:schemeClr>
                </a:solidFill>
                <a:sym typeface="Webdings"/>
              </a:rPr>
              <a:t></a:t>
            </a:r>
            <a:endParaRPr lang="pt-PT" sz="1400" b="0">
              <a:solidFill>
                <a:schemeClr val="accent6">
                  <a:lumMod val="50000"/>
                </a:schemeClr>
              </a:solidFill>
            </a:endParaRP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2071688" y="6286500"/>
            <a:ext cx="200025" cy="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r>
              <a:rPr lang="pt-PT" sz="1400" b="0">
                <a:solidFill>
                  <a:schemeClr val="accent6">
                    <a:lumMod val="50000"/>
                  </a:schemeClr>
                </a:solidFill>
                <a:sym typeface="Webdings"/>
              </a:rPr>
              <a:t></a:t>
            </a:r>
            <a:endParaRPr lang="pt-PT" sz="1400" b="0">
              <a:solidFill>
                <a:schemeClr val="accent6">
                  <a:lumMod val="50000"/>
                </a:schemeClr>
              </a:solidFill>
            </a:endParaRPr>
          </a:p>
        </xdr:txBody>
      </xdr:sp>
      <xdr:sp macro="" textlink="">
        <xdr:nvSpPr>
          <xdr:cNvPr id="11" name="TextBox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2071688" y="6286500"/>
            <a:ext cx="200025" cy="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r>
              <a:rPr lang="pt-PT" sz="1400" b="0">
                <a:solidFill>
                  <a:schemeClr val="accent6">
                    <a:lumMod val="50000"/>
                  </a:schemeClr>
                </a:solidFill>
                <a:sym typeface="Webdings"/>
              </a:rPr>
              <a:t></a:t>
            </a:r>
            <a:endParaRPr lang="pt-PT" sz="1400" b="0">
              <a:solidFill>
                <a:schemeClr val="accent6">
                  <a:lumMod val="50000"/>
                </a:schemeClr>
              </a:solidFill>
            </a:endParaRPr>
          </a:p>
        </xdr:txBody>
      </xdr:sp>
    </xdr:grpSp>
    <xdr:clientData fLocksWithSheet="0"/>
  </xdr:twoCellAnchor>
  <xdr:twoCellAnchor>
    <xdr:from>
      <xdr:col>3</xdr:col>
      <xdr:colOff>38100</xdr:colOff>
      <xdr:row>1</xdr:row>
      <xdr:rowOff>85725</xdr:rowOff>
    </xdr:from>
    <xdr:to>
      <xdr:col>12</xdr:col>
      <xdr:colOff>9525</xdr:colOff>
      <xdr:row>4</xdr:row>
      <xdr:rowOff>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276475" y="466725"/>
          <a:ext cx="9858375" cy="1057275"/>
        </a:xfrm>
        <a:prstGeom prst="rect">
          <a:avLst/>
        </a:prstGeom>
        <a:noFill/>
      </xdr:spPr>
      <xdr:txBody>
        <a:bodyPr vertOverflow="clip" horzOverflow="clip" wrap="square" lIns="0" tIns="0" rIns="0" bIns="0" rtlCol="0" anchor="t">
          <a:noAutofit/>
        </a:bodyPr>
        <a:lstStyle/>
        <a:p>
          <a:pPr indent="-274320">
            <a:spcAft>
              <a:spcPts val="900"/>
            </a:spcAft>
          </a:pPr>
          <a:r>
            <a:rPr lang="pt-PT" sz="2200" b="0" i="0" dirty="0" err="1">
              <a:solidFill>
                <a:schemeClr val="bg1"/>
              </a:solidFill>
              <a:latin typeface="+mj-lt"/>
            </a:rPr>
            <a:t>Simulador</a:t>
          </a:r>
          <a:r>
            <a:rPr lang="pt-PT" sz="2200" b="0" i="0" baseline="0" dirty="0" err="1">
              <a:solidFill>
                <a:schemeClr val="bg1"/>
              </a:solidFill>
              <a:latin typeface="+mj-lt"/>
            </a:rPr>
            <a:t> do IRS para rendimentos obtidos no ano de 2020 </a:t>
          </a:r>
          <a:br>
            <a:rPr lang="pt-PT" sz="2400" b="0" i="0" baseline="0" dirty="0" err="1">
              <a:solidFill>
                <a:schemeClr val="bg1"/>
              </a:solidFill>
              <a:latin typeface="+mj-lt"/>
            </a:rPr>
          </a:br>
          <a:r>
            <a:rPr lang="pt-PT" sz="1400" b="0" i="0" baseline="0" dirty="0" err="1">
              <a:solidFill>
                <a:schemeClr val="bg1"/>
              </a:solidFill>
              <a:latin typeface="+mn-lt"/>
            </a:rPr>
            <a:t>(A declarar no ano de 2021)</a:t>
          </a:r>
          <a:endParaRPr lang="pt-PT" sz="1400" b="0" i="0" dirty="0" err="1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oneCell">
    <xdr:from>
      <xdr:col>11</xdr:col>
      <xdr:colOff>1922228</xdr:colOff>
      <xdr:row>0</xdr:row>
      <xdr:rowOff>200025</xdr:rowOff>
    </xdr:from>
    <xdr:to>
      <xdr:col>14</xdr:col>
      <xdr:colOff>304498</xdr:colOff>
      <xdr:row>1</xdr:row>
      <xdr:rowOff>66675</xdr:rowOff>
    </xdr:to>
    <xdr:sp macro="" textlink="">
      <xdr:nvSpPr>
        <xdr:cNvPr id="46" name="Rectangle 4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 bwMode="ltGray">
        <a:xfrm>
          <a:off x="12390657" y="200025"/>
          <a:ext cx="1603903" cy="244475"/>
        </a:xfrm>
        <a:prstGeom prst="rect">
          <a:avLst/>
        </a:prstGeom>
        <a:solidFill>
          <a:schemeClr val="accent6"/>
        </a:solidFill>
        <a:ln w="25400" cap="rnd" cmpd="sng" algn="ctr">
          <a:solidFill>
            <a:schemeClr val="accent6"/>
          </a:solidFill>
          <a:prstDash val="solid"/>
          <a:round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Simulador do IRS</a:t>
          </a:r>
        </a:p>
      </xdr:txBody>
    </xdr:sp>
    <xdr:clientData/>
  </xdr:twoCellAnchor>
  <xdr:twoCellAnchor editAs="oneCell">
    <xdr:from>
      <xdr:col>11</xdr:col>
      <xdr:colOff>1928834</xdr:colOff>
      <xdr:row>1</xdr:row>
      <xdr:rowOff>83194</xdr:rowOff>
    </xdr:from>
    <xdr:to>
      <xdr:col>14</xdr:col>
      <xdr:colOff>294973</xdr:colOff>
      <xdr:row>1</xdr:row>
      <xdr:rowOff>334344</xdr:rowOff>
    </xdr:to>
    <xdr:sp macro="" textlink="">
      <xdr:nvSpPr>
        <xdr:cNvPr id="47" name="Rectangle 4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 bwMode="ltGray">
        <a:xfrm>
          <a:off x="12406334" y="464194"/>
          <a:ext cx="1607306" cy="2448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5400" cap="rnd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Informações 2020</a:t>
          </a:r>
        </a:p>
      </xdr:txBody>
    </xdr:sp>
    <xdr:clientData/>
  </xdr:twoCellAnchor>
  <xdr:twoCellAnchor editAs="oneCell">
    <xdr:from>
      <xdr:col>11</xdr:col>
      <xdr:colOff>1928834</xdr:colOff>
      <xdr:row>2</xdr:row>
      <xdr:rowOff>229092</xdr:rowOff>
    </xdr:from>
    <xdr:to>
      <xdr:col>14</xdr:col>
      <xdr:colOff>294973</xdr:colOff>
      <xdr:row>3</xdr:row>
      <xdr:rowOff>83367</xdr:rowOff>
    </xdr:to>
    <xdr:sp macro="[0]!Group1_Click" textlink="">
      <xdr:nvSpPr>
        <xdr:cNvPr id="48" name="Rectangle 4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ltGray">
        <a:xfrm>
          <a:off x="12406334" y="991092"/>
          <a:ext cx="1607306" cy="2416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5400" cap="rnd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Ajuda</a:t>
          </a:r>
        </a:p>
      </xdr:txBody>
    </xdr:sp>
    <xdr:clientData/>
  </xdr:twoCellAnchor>
  <xdr:twoCellAnchor editAs="oneCell">
    <xdr:from>
      <xdr:col>11</xdr:col>
      <xdr:colOff>1928834</xdr:colOff>
      <xdr:row>1</xdr:row>
      <xdr:rowOff>347175</xdr:rowOff>
    </xdr:from>
    <xdr:to>
      <xdr:col>14</xdr:col>
      <xdr:colOff>298148</xdr:colOff>
      <xdr:row>2</xdr:row>
      <xdr:rowOff>198275</xdr:rowOff>
    </xdr:to>
    <xdr:sp macro="" textlink="">
      <xdr:nvSpPr>
        <xdr:cNvPr id="49" name="Rectangle 4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ltGray">
        <a:xfrm>
          <a:off x="12406334" y="728175"/>
          <a:ext cx="1604131" cy="238450"/>
        </a:xfrm>
        <a:prstGeom prst="rect">
          <a:avLst/>
        </a:prstGeom>
        <a:solidFill>
          <a:srgbClr val="2D2D2D"/>
        </a:solidFill>
        <a:ln w="25400" cap="rnd" cmpd="sng" algn="ctr">
          <a:solidFill>
            <a:srgbClr val="2D2D2D"/>
          </a:solidFill>
          <a:prstDash val="solid"/>
          <a:round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Disclaimer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334036</xdr:rowOff>
    </xdr:from>
    <xdr:to>
      <xdr:col>1</xdr:col>
      <xdr:colOff>9525</xdr:colOff>
      <xdr:row>2</xdr:row>
      <xdr:rowOff>355218</xdr:rowOff>
    </xdr:to>
    <xdr:pic>
      <xdr:nvPicPr>
        <xdr:cNvPr id="35" name="Picture 3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34036"/>
          <a:ext cx="1035050" cy="786357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1</xdr:row>
      <xdr:rowOff>104775</xdr:rowOff>
    </xdr:from>
    <xdr:to>
      <xdr:col>2</xdr:col>
      <xdr:colOff>30628</xdr:colOff>
      <xdr:row>2</xdr:row>
      <xdr:rowOff>202078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/>
      </xdr:nvGrpSpPr>
      <xdr:grpSpPr>
        <a:xfrm>
          <a:off x="1764506" y="482600"/>
          <a:ext cx="513228" cy="478303"/>
          <a:chOff x="944563" y="1219200"/>
          <a:chExt cx="123825" cy="123825"/>
        </a:xfrm>
        <a:solidFill>
          <a:schemeClr val="bg1"/>
        </a:solidFill>
      </xdr:grpSpPr>
      <xdr:sp macro="" textlink="">
        <xdr:nvSpPr>
          <xdr:cNvPr id="37" name="Freeform 70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>
            <a:spLocks noEditPoints="1"/>
          </xdr:cNvSpPr>
        </xdr:nvSpPr>
        <xdr:spPr bwMode="auto">
          <a:xfrm>
            <a:off x="944563" y="1219200"/>
            <a:ext cx="123825" cy="123825"/>
          </a:xfrm>
          <a:custGeom>
            <a:avLst/>
            <a:gdLst>
              <a:gd name="T0" fmla="*/ 0 w 78"/>
              <a:gd name="T1" fmla="*/ 0 h 78"/>
              <a:gd name="T2" fmla="*/ 0 w 78"/>
              <a:gd name="T3" fmla="*/ 78 h 78"/>
              <a:gd name="T4" fmla="*/ 78 w 78"/>
              <a:gd name="T5" fmla="*/ 78 h 78"/>
              <a:gd name="T6" fmla="*/ 78 w 78"/>
              <a:gd name="T7" fmla="*/ 0 h 78"/>
              <a:gd name="T8" fmla="*/ 0 w 78"/>
              <a:gd name="T9" fmla="*/ 0 h 78"/>
              <a:gd name="T10" fmla="*/ 75 w 78"/>
              <a:gd name="T11" fmla="*/ 74 h 78"/>
              <a:gd name="T12" fmla="*/ 4 w 78"/>
              <a:gd name="T13" fmla="*/ 74 h 78"/>
              <a:gd name="T14" fmla="*/ 4 w 78"/>
              <a:gd name="T15" fmla="*/ 3 h 78"/>
              <a:gd name="T16" fmla="*/ 75 w 78"/>
              <a:gd name="T17" fmla="*/ 3 h 78"/>
              <a:gd name="T18" fmla="*/ 75 w 78"/>
              <a:gd name="T19" fmla="*/ 74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78" h="78">
                <a:moveTo>
                  <a:pt x="0" y="0"/>
                </a:moveTo>
                <a:lnTo>
                  <a:pt x="0" y="78"/>
                </a:lnTo>
                <a:lnTo>
                  <a:pt x="78" y="78"/>
                </a:lnTo>
                <a:lnTo>
                  <a:pt x="78" y="0"/>
                </a:lnTo>
                <a:lnTo>
                  <a:pt x="0" y="0"/>
                </a:lnTo>
                <a:close/>
                <a:moveTo>
                  <a:pt x="75" y="74"/>
                </a:moveTo>
                <a:lnTo>
                  <a:pt x="4" y="74"/>
                </a:lnTo>
                <a:lnTo>
                  <a:pt x="4" y="3"/>
                </a:lnTo>
                <a:lnTo>
                  <a:pt x="75" y="3"/>
                </a:lnTo>
                <a:lnTo>
                  <a:pt x="75" y="7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39" name="Freeform 71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>
            <a:spLocks noEditPoints="1"/>
          </xdr:cNvSpPr>
        </xdr:nvSpPr>
        <xdr:spPr bwMode="auto">
          <a:xfrm>
            <a:off x="960438" y="1235075"/>
            <a:ext cx="92075" cy="38100"/>
          </a:xfrm>
          <a:custGeom>
            <a:avLst/>
            <a:gdLst>
              <a:gd name="T0" fmla="*/ 58 w 58"/>
              <a:gd name="T1" fmla="*/ 0 h 24"/>
              <a:gd name="T2" fmla="*/ 0 w 58"/>
              <a:gd name="T3" fmla="*/ 0 h 24"/>
              <a:gd name="T4" fmla="*/ 0 w 58"/>
              <a:gd name="T5" fmla="*/ 24 h 24"/>
              <a:gd name="T6" fmla="*/ 58 w 58"/>
              <a:gd name="T7" fmla="*/ 24 h 24"/>
              <a:gd name="T8" fmla="*/ 58 w 58"/>
              <a:gd name="T9" fmla="*/ 0 h 24"/>
              <a:gd name="T10" fmla="*/ 55 w 58"/>
              <a:gd name="T11" fmla="*/ 21 h 24"/>
              <a:gd name="T12" fmla="*/ 3 w 58"/>
              <a:gd name="T13" fmla="*/ 21 h 24"/>
              <a:gd name="T14" fmla="*/ 3 w 58"/>
              <a:gd name="T15" fmla="*/ 4 h 24"/>
              <a:gd name="T16" fmla="*/ 55 w 58"/>
              <a:gd name="T17" fmla="*/ 4 h 24"/>
              <a:gd name="T18" fmla="*/ 55 w 58"/>
              <a:gd name="T19" fmla="*/ 21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58" h="24">
                <a:moveTo>
                  <a:pt x="58" y="0"/>
                </a:moveTo>
                <a:lnTo>
                  <a:pt x="0" y="0"/>
                </a:lnTo>
                <a:lnTo>
                  <a:pt x="0" y="24"/>
                </a:lnTo>
                <a:lnTo>
                  <a:pt x="58" y="24"/>
                </a:lnTo>
                <a:lnTo>
                  <a:pt x="58" y="0"/>
                </a:lnTo>
                <a:close/>
                <a:moveTo>
                  <a:pt x="55" y="21"/>
                </a:moveTo>
                <a:lnTo>
                  <a:pt x="3" y="21"/>
                </a:lnTo>
                <a:lnTo>
                  <a:pt x="3" y="4"/>
                </a:lnTo>
                <a:lnTo>
                  <a:pt x="55" y="4"/>
                </a:lnTo>
                <a:lnTo>
                  <a:pt x="55" y="2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40" name="Freeform 72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>
            <a:spLocks noEditPoints="1"/>
          </xdr:cNvSpPr>
        </xdr:nvSpPr>
        <xdr:spPr bwMode="auto">
          <a:xfrm>
            <a:off x="960438" y="1281113"/>
            <a:ext cx="17463" cy="19050"/>
          </a:xfrm>
          <a:custGeom>
            <a:avLst/>
            <a:gdLst>
              <a:gd name="T0" fmla="*/ 11 w 11"/>
              <a:gd name="T1" fmla="*/ 0 h 12"/>
              <a:gd name="T2" fmla="*/ 0 w 11"/>
              <a:gd name="T3" fmla="*/ 0 h 12"/>
              <a:gd name="T4" fmla="*/ 0 w 11"/>
              <a:gd name="T5" fmla="*/ 12 h 12"/>
              <a:gd name="T6" fmla="*/ 11 w 11"/>
              <a:gd name="T7" fmla="*/ 12 h 12"/>
              <a:gd name="T8" fmla="*/ 11 w 11"/>
              <a:gd name="T9" fmla="*/ 0 h 12"/>
              <a:gd name="T10" fmla="*/ 8 w 11"/>
              <a:gd name="T11" fmla="*/ 8 h 12"/>
              <a:gd name="T12" fmla="*/ 3 w 11"/>
              <a:gd name="T13" fmla="*/ 8 h 12"/>
              <a:gd name="T14" fmla="*/ 3 w 11"/>
              <a:gd name="T15" fmla="*/ 4 h 12"/>
              <a:gd name="T16" fmla="*/ 8 w 11"/>
              <a:gd name="T17" fmla="*/ 4 h 12"/>
              <a:gd name="T18" fmla="*/ 8 w 11"/>
              <a:gd name="T19" fmla="*/ 8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1" h="12">
                <a:moveTo>
                  <a:pt x="11" y="0"/>
                </a:moveTo>
                <a:lnTo>
                  <a:pt x="0" y="0"/>
                </a:lnTo>
                <a:lnTo>
                  <a:pt x="0" y="12"/>
                </a:lnTo>
                <a:lnTo>
                  <a:pt x="11" y="12"/>
                </a:lnTo>
                <a:lnTo>
                  <a:pt x="11" y="0"/>
                </a:lnTo>
                <a:close/>
                <a:moveTo>
                  <a:pt x="8" y="8"/>
                </a:moveTo>
                <a:lnTo>
                  <a:pt x="3" y="8"/>
                </a:lnTo>
                <a:lnTo>
                  <a:pt x="3" y="4"/>
                </a:lnTo>
                <a:lnTo>
                  <a:pt x="8" y="4"/>
                </a:lnTo>
                <a:lnTo>
                  <a:pt x="8" y="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42" name="Freeform 73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>
            <a:spLocks noEditPoints="1"/>
          </xdr:cNvSpPr>
        </xdr:nvSpPr>
        <xdr:spPr bwMode="auto">
          <a:xfrm>
            <a:off x="985838" y="1281113"/>
            <a:ext cx="17463" cy="19050"/>
          </a:xfrm>
          <a:custGeom>
            <a:avLst/>
            <a:gdLst>
              <a:gd name="T0" fmla="*/ 0 w 11"/>
              <a:gd name="T1" fmla="*/ 12 h 12"/>
              <a:gd name="T2" fmla="*/ 11 w 11"/>
              <a:gd name="T3" fmla="*/ 12 h 12"/>
              <a:gd name="T4" fmla="*/ 11 w 11"/>
              <a:gd name="T5" fmla="*/ 0 h 12"/>
              <a:gd name="T6" fmla="*/ 0 w 11"/>
              <a:gd name="T7" fmla="*/ 0 h 12"/>
              <a:gd name="T8" fmla="*/ 0 w 11"/>
              <a:gd name="T9" fmla="*/ 12 h 12"/>
              <a:gd name="T10" fmla="*/ 3 w 11"/>
              <a:gd name="T11" fmla="*/ 4 h 12"/>
              <a:gd name="T12" fmla="*/ 8 w 11"/>
              <a:gd name="T13" fmla="*/ 4 h 12"/>
              <a:gd name="T14" fmla="*/ 8 w 11"/>
              <a:gd name="T15" fmla="*/ 8 h 12"/>
              <a:gd name="T16" fmla="*/ 3 w 11"/>
              <a:gd name="T17" fmla="*/ 8 h 12"/>
              <a:gd name="T18" fmla="*/ 3 w 11"/>
              <a:gd name="T19" fmla="*/ 4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1" h="12">
                <a:moveTo>
                  <a:pt x="0" y="12"/>
                </a:moveTo>
                <a:lnTo>
                  <a:pt x="11" y="12"/>
                </a:lnTo>
                <a:lnTo>
                  <a:pt x="11" y="0"/>
                </a:lnTo>
                <a:lnTo>
                  <a:pt x="0" y="0"/>
                </a:lnTo>
                <a:lnTo>
                  <a:pt x="0" y="12"/>
                </a:lnTo>
                <a:close/>
                <a:moveTo>
                  <a:pt x="3" y="4"/>
                </a:moveTo>
                <a:lnTo>
                  <a:pt x="8" y="4"/>
                </a:lnTo>
                <a:lnTo>
                  <a:pt x="8" y="8"/>
                </a:lnTo>
                <a:lnTo>
                  <a:pt x="3" y="8"/>
                </a:lnTo>
                <a:lnTo>
                  <a:pt x="3" y="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43" name="Freeform 74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>
            <a:spLocks noEditPoints="1"/>
          </xdr:cNvSpPr>
        </xdr:nvSpPr>
        <xdr:spPr bwMode="auto">
          <a:xfrm>
            <a:off x="1009650" y="1281113"/>
            <a:ext cx="19050" cy="19050"/>
          </a:xfrm>
          <a:custGeom>
            <a:avLst/>
            <a:gdLst>
              <a:gd name="T0" fmla="*/ 0 w 12"/>
              <a:gd name="T1" fmla="*/ 12 h 12"/>
              <a:gd name="T2" fmla="*/ 12 w 12"/>
              <a:gd name="T3" fmla="*/ 12 h 12"/>
              <a:gd name="T4" fmla="*/ 12 w 12"/>
              <a:gd name="T5" fmla="*/ 0 h 12"/>
              <a:gd name="T6" fmla="*/ 0 w 12"/>
              <a:gd name="T7" fmla="*/ 0 h 12"/>
              <a:gd name="T8" fmla="*/ 0 w 12"/>
              <a:gd name="T9" fmla="*/ 12 h 12"/>
              <a:gd name="T10" fmla="*/ 4 w 12"/>
              <a:gd name="T11" fmla="*/ 4 h 12"/>
              <a:gd name="T12" fmla="*/ 8 w 12"/>
              <a:gd name="T13" fmla="*/ 4 h 12"/>
              <a:gd name="T14" fmla="*/ 8 w 12"/>
              <a:gd name="T15" fmla="*/ 8 h 12"/>
              <a:gd name="T16" fmla="*/ 4 w 12"/>
              <a:gd name="T17" fmla="*/ 8 h 12"/>
              <a:gd name="T18" fmla="*/ 4 w 12"/>
              <a:gd name="T19" fmla="*/ 4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2" h="12">
                <a:moveTo>
                  <a:pt x="0" y="12"/>
                </a:moveTo>
                <a:lnTo>
                  <a:pt x="12" y="12"/>
                </a:lnTo>
                <a:lnTo>
                  <a:pt x="12" y="0"/>
                </a:lnTo>
                <a:lnTo>
                  <a:pt x="0" y="0"/>
                </a:lnTo>
                <a:lnTo>
                  <a:pt x="0" y="12"/>
                </a:lnTo>
                <a:close/>
                <a:moveTo>
                  <a:pt x="4" y="4"/>
                </a:moveTo>
                <a:lnTo>
                  <a:pt x="8" y="4"/>
                </a:lnTo>
                <a:lnTo>
                  <a:pt x="8" y="8"/>
                </a:lnTo>
                <a:lnTo>
                  <a:pt x="4" y="8"/>
                </a:lnTo>
                <a:lnTo>
                  <a:pt x="4" y="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45" name="Freeform 75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EditPoints="1"/>
          </xdr:cNvSpPr>
        </xdr:nvSpPr>
        <xdr:spPr bwMode="auto">
          <a:xfrm>
            <a:off x="1035050" y="1281113"/>
            <a:ext cx="17463" cy="19050"/>
          </a:xfrm>
          <a:custGeom>
            <a:avLst/>
            <a:gdLst>
              <a:gd name="T0" fmla="*/ 0 w 11"/>
              <a:gd name="T1" fmla="*/ 12 h 12"/>
              <a:gd name="T2" fmla="*/ 11 w 11"/>
              <a:gd name="T3" fmla="*/ 12 h 12"/>
              <a:gd name="T4" fmla="*/ 11 w 11"/>
              <a:gd name="T5" fmla="*/ 0 h 12"/>
              <a:gd name="T6" fmla="*/ 0 w 11"/>
              <a:gd name="T7" fmla="*/ 0 h 12"/>
              <a:gd name="T8" fmla="*/ 0 w 11"/>
              <a:gd name="T9" fmla="*/ 12 h 12"/>
              <a:gd name="T10" fmla="*/ 3 w 11"/>
              <a:gd name="T11" fmla="*/ 4 h 12"/>
              <a:gd name="T12" fmla="*/ 8 w 11"/>
              <a:gd name="T13" fmla="*/ 4 h 12"/>
              <a:gd name="T14" fmla="*/ 8 w 11"/>
              <a:gd name="T15" fmla="*/ 8 h 12"/>
              <a:gd name="T16" fmla="*/ 3 w 11"/>
              <a:gd name="T17" fmla="*/ 8 h 12"/>
              <a:gd name="T18" fmla="*/ 3 w 11"/>
              <a:gd name="T19" fmla="*/ 4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1" h="12">
                <a:moveTo>
                  <a:pt x="0" y="12"/>
                </a:moveTo>
                <a:lnTo>
                  <a:pt x="11" y="12"/>
                </a:lnTo>
                <a:lnTo>
                  <a:pt x="11" y="0"/>
                </a:lnTo>
                <a:lnTo>
                  <a:pt x="0" y="0"/>
                </a:lnTo>
                <a:lnTo>
                  <a:pt x="0" y="12"/>
                </a:lnTo>
                <a:close/>
                <a:moveTo>
                  <a:pt x="3" y="4"/>
                </a:moveTo>
                <a:lnTo>
                  <a:pt x="8" y="4"/>
                </a:lnTo>
                <a:lnTo>
                  <a:pt x="8" y="8"/>
                </a:lnTo>
                <a:lnTo>
                  <a:pt x="3" y="8"/>
                </a:lnTo>
                <a:lnTo>
                  <a:pt x="3" y="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50" name="Freeform 76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>
            <a:spLocks noEditPoints="1"/>
          </xdr:cNvSpPr>
        </xdr:nvSpPr>
        <xdr:spPr bwMode="auto">
          <a:xfrm>
            <a:off x="960438" y="1308100"/>
            <a:ext cx="17463" cy="17463"/>
          </a:xfrm>
          <a:custGeom>
            <a:avLst/>
            <a:gdLst>
              <a:gd name="T0" fmla="*/ 11 w 11"/>
              <a:gd name="T1" fmla="*/ 0 h 11"/>
              <a:gd name="T2" fmla="*/ 0 w 11"/>
              <a:gd name="T3" fmla="*/ 0 h 11"/>
              <a:gd name="T4" fmla="*/ 0 w 11"/>
              <a:gd name="T5" fmla="*/ 11 h 11"/>
              <a:gd name="T6" fmla="*/ 11 w 11"/>
              <a:gd name="T7" fmla="*/ 11 h 11"/>
              <a:gd name="T8" fmla="*/ 11 w 11"/>
              <a:gd name="T9" fmla="*/ 0 h 11"/>
              <a:gd name="T10" fmla="*/ 8 w 11"/>
              <a:gd name="T11" fmla="*/ 8 h 11"/>
              <a:gd name="T12" fmla="*/ 3 w 11"/>
              <a:gd name="T13" fmla="*/ 8 h 11"/>
              <a:gd name="T14" fmla="*/ 3 w 11"/>
              <a:gd name="T15" fmla="*/ 3 h 11"/>
              <a:gd name="T16" fmla="*/ 8 w 11"/>
              <a:gd name="T17" fmla="*/ 3 h 11"/>
              <a:gd name="T18" fmla="*/ 8 w 11"/>
              <a:gd name="T19" fmla="*/ 8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1" h="11">
                <a:moveTo>
                  <a:pt x="11" y="0"/>
                </a:moveTo>
                <a:lnTo>
                  <a:pt x="0" y="0"/>
                </a:lnTo>
                <a:lnTo>
                  <a:pt x="0" y="11"/>
                </a:lnTo>
                <a:lnTo>
                  <a:pt x="11" y="11"/>
                </a:lnTo>
                <a:lnTo>
                  <a:pt x="11" y="0"/>
                </a:lnTo>
                <a:close/>
                <a:moveTo>
                  <a:pt x="8" y="8"/>
                </a:moveTo>
                <a:lnTo>
                  <a:pt x="3" y="8"/>
                </a:lnTo>
                <a:lnTo>
                  <a:pt x="3" y="3"/>
                </a:lnTo>
                <a:lnTo>
                  <a:pt x="8" y="3"/>
                </a:lnTo>
                <a:lnTo>
                  <a:pt x="8" y="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51" name="Freeform 77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EditPoints="1"/>
          </xdr:cNvSpPr>
        </xdr:nvSpPr>
        <xdr:spPr bwMode="auto">
          <a:xfrm>
            <a:off x="985838" y="1308100"/>
            <a:ext cx="17463" cy="17463"/>
          </a:xfrm>
          <a:custGeom>
            <a:avLst/>
            <a:gdLst>
              <a:gd name="T0" fmla="*/ 0 w 11"/>
              <a:gd name="T1" fmla="*/ 11 h 11"/>
              <a:gd name="T2" fmla="*/ 11 w 11"/>
              <a:gd name="T3" fmla="*/ 11 h 11"/>
              <a:gd name="T4" fmla="*/ 11 w 11"/>
              <a:gd name="T5" fmla="*/ 0 h 11"/>
              <a:gd name="T6" fmla="*/ 0 w 11"/>
              <a:gd name="T7" fmla="*/ 0 h 11"/>
              <a:gd name="T8" fmla="*/ 0 w 11"/>
              <a:gd name="T9" fmla="*/ 11 h 11"/>
              <a:gd name="T10" fmla="*/ 3 w 11"/>
              <a:gd name="T11" fmla="*/ 3 h 11"/>
              <a:gd name="T12" fmla="*/ 8 w 11"/>
              <a:gd name="T13" fmla="*/ 3 h 11"/>
              <a:gd name="T14" fmla="*/ 8 w 11"/>
              <a:gd name="T15" fmla="*/ 8 h 11"/>
              <a:gd name="T16" fmla="*/ 3 w 11"/>
              <a:gd name="T17" fmla="*/ 8 h 11"/>
              <a:gd name="T18" fmla="*/ 3 w 11"/>
              <a:gd name="T19" fmla="*/ 3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1" h="11">
                <a:moveTo>
                  <a:pt x="0" y="11"/>
                </a:moveTo>
                <a:lnTo>
                  <a:pt x="11" y="11"/>
                </a:lnTo>
                <a:lnTo>
                  <a:pt x="11" y="0"/>
                </a:lnTo>
                <a:lnTo>
                  <a:pt x="0" y="0"/>
                </a:lnTo>
                <a:lnTo>
                  <a:pt x="0" y="11"/>
                </a:lnTo>
                <a:close/>
                <a:moveTo>
                  <a:pt x="3" y="3"/>
                </a:moveTo>
                <a:lnTo>
                  <a:pt x="8" y="3"/>
                </a:lnTo>
                <a:lnTo>
                  <a:pt x="8" y="8"/>
                </a:lnTo>
                <a:lnTo>
                  <a:pt x="3" y="8"/>
                </a:lnTo>
                <a:lnTo>
                  <a:pt x="3" y="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52" name="Freeform 78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>
            <a:spLocks noEditPoints="1"/>
          </xdr:cNvSpPr>
        </xdr:nvSpPr>
        <xdr:spPr bwMode="auto">
          <a:xfrm>
            <a:off x="1009650" y="1308100"/>
            <a:ext cx="19050" cy="17463"/>
          </a:xfrm>
          <a:custGeom>
            <a:avLst/>
            <a:gdLst>
              <a:gd name="T0" fmla="*/ 0 w 12"/>
              <a:gd name="T1" fmla="*/ 11 h 11"/>
              <a:gd name="T2" fmla="*/ 12 w 12"/>
              <a:gd name="T3" fmla="*/ 11 h 11"/>
              <a:gd name="T4" fmla="*/ 12 w 12"/>
              <a:gd name="T5" fmla="*/ 0 h 11"/>
              <a:gd name="T6" fmla="*/ 0 w 12"/>
              <a:gd name="T7" fmla="*/ 0 h 11"/>
              <a:gd name="T8" fmla="*/ 0 w 12"/>
              <a:gd name="T9" fmla="*/ 11 h 11"/>
              <a:gd name="T10" fmla="*/ 4 w 12"/>
              <a:gd name="T11" fmla="*/ 3 h 11"/>
              <a:gd name="T12" fmla="*/ 8 w 12"/>
              <a:gd name="T13" fmla="*/ 3 h 11"/>
              <a:gd name="T14" fmla="*/ 8 w 12"/>
              <a:gd name="T15" fmla="*/ 8 h 11"/>
              <a:gd name="T16" fmla="*/ 4 w 12"/>
              <a:gd name="T17" fmla="*/ 8 h 11"/>
              <a:gd name="T18" fmla="*/ 4 w 12"/>
              <a:gd name="T19" fmla="*/ 3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2" h="11">
                <a:moveTo>
                  <a:pt x="0" y="11"/>
                </a:moveTo>
                <a:lnTo>
                  <a:pt x="12" y="11"/>
                </a:lnTo>
                <a:lnTo>
                  <a:pt x="12" y="0"/>
                </a:lnTo>
                <a:lnTo>
                  <a:pt x="0" y="0"/>
                </a:lnTo>
                <a:lnTo>
                  <a:pt x="0" y="11"/>
                </a:lnTo>
                <a:close/>
                <a:moveTo>
                  <a:pt x="4" y="3"/>
                </a:moveTo>
                <a:lnTo>
                  <a:pt x="8" y="3"/>
                </a:lnTo>
                <a:lnTo>
                  <a:pt x="8" y="8"/>
                </a:lnTo>
                <a:lnTo>
                  <a:pt x="4" y="8"/>
                </a:lnTo>
                <a:lnTo>
                  <a:pt x="4" y="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53" name="Freeform 79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>
            <a:spLocks noEditPoints="1"/>
          </xdr:cNvSpPr>
        </xdr:nvSpPr>
        <xdr:spPr bwMode="auto">
          <a:xfrm>
            <a:off x="1035050" y="1308100"/>
            <a:ext cx="17463" cy="17463"/>
          </a:xfrm>
          <a:custGeom>
            <a:avLst/>
            <a:gdLst>
              <a:gd name="T0" fmla="*/ 0 w 11"/>
              <a:gd name="T1" fmla="*/ 11 h 11"/>
              <a:gd name="T2" fmla="*/ 11 w 11"/>
              <a:gd name="T3" fmla="*/ 11 h 11"/>
              <a:gd name="T4" fmla="*/ 11 w 11"/>
              <a:gd name="T5" fmla="*/ 0 h 11"/>
              <a:gd name="T6" fmla="*/ 0 w 11"/>
              <a:gd name="T7" fmla="*/ 0 h 11"/>
              <a:gd name="T8" fmla="*/ 0 w 11"/>
              <a:gd name="T9" fmla="*/ 11 h 11"/>
              <a:gd name="T10" fmla="*/ 3 w 11"/>
              <a:gd name="T11" fmla="*/ 3 h 11"/>
              <a:gd name="T12" fmla="*/ 8 w 11"/>
              <a:gd name="T13" fmla="*/ 3 h 11"/>
              <a:gd name="T14" fmla="*/ 8 w 11"/>
              <a:gd name="T15" fmla="*/ 8 h 11"/>
              <a:gd name="T16" fmla="*/ 3 w 11"/>
              <a:gd name="T17" fmla="*/ 8 h 11"/>
              <a:gd name="T18" fmla="*/ 3 w 11"/>
              <a:gd name="T19" fmla="*/ 3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1" h="11">
                <a:moveTo>
                  <a:pt x="0" y="11"/>
                </a:moveTo>
                <a:lnTo>
                  <a:pt x="11" y="11"/>
                </a:lnTo>
                <a:lnTo>
                  <a:pt x="11" y="0"/>
                </a:lnTo>
                <a:lnTo>
                  <a:pt x="0" y="0"/>
                </a:lnTo>
                <a:lnTo>
                  <a:pt x="0" y="11"/>
                </a:lnTo>
                <a:close/>
                <a:moveTo>
                  <a:pt x="3" y="3"/>
                </a:moveTo>
                <a:lnTo>
                  <a:pt x="8" y="3"/>
                </a:lnTo>
                <a:lnTo>
                  <a:pt x="8" y="8"/>
                </a:lnTo>
                <a:lnTo>
                  <a:pt x="3" y="8"/>
                </a:lnTo>
                <a:lnTo>
                  <a:pt x="3" y="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</xdr:col>
      <xdr:colOff>438150</xdr:colOff>
      <xdr:row>62</xdr:row>
      <xdr:rowOff>35719</xdr:rowOff>
    </xdr:from>
    <xdr:to>
      <xdr:col>2</xdr:col>
      <xdr:colOff>6716</xdr:colOff>
      <xdr:row>62</xdr:row>
      <xdr:rowOff>447381</xdr:rowOff>
    </xdr:to>
    <xdr:grpSp>
      <xdr:nvGrpSpPr>
        <xdr:cNvPr id="55" name="Group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GrpSpPr/>
      </xdr:nvGrpSpPr>
      <xdr:grpSpPr>
        <a:xfrm>
          <a:off x="1783556" y="9739313"/>
          <a:ext cx="476616" cy="414837"/>
          <a:chOff x="5380038" y="1219200"/>
          <a:chExt cx="122238" cy="123825"/>
        </a:xfrm>
        <a:solidFill>
          <a:schemeClr val="accent6"/>
        </a:solidFill>
      </xdr:grpSpPr>
      <xdr:sp macro="" textlink="">
        <xdr:nvSpPr>
          <xdr:cNvPr id="56" name="Freeform 99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>
            <a:spLocks noEditPoints="1"/>
          </xdr:cNvSpPr>
        </xdr:nvSpPr>
        <xdr:spPr bwMode="auto">
          <a:xfrm>
            <a:off x="5472113" y="1257300"/>
            <a:ext cx="17463" cy="23813"/>
          </a:xfrm>
          <a:custGeom>
            <a:avLst/>
            <a:gdLst>
              <a:gd name="T0" fmla="*/ 41 w 82"/>
              <a:gd name="T1" fmla="*/ 109 h 109"/>
              <a:gd name="T2" fmla="*/ 69 w 82"/>
              <a:gd name="T3" fmla="*/ 94 h 109"/>
              <a:gd name="T4" fmla="*/ 82 w 82"/>
              <a:gd name="T5" fmla="*/ 45 h 109"/>
              <a:gd name="T6" fmla="*/ 41 w 82"/>
              <a:gd name="T7" fmla="*/ 0 h 109"/>
              <a:gd name="T8" fmla="*/ 0 w 82"/>
              <a:gd name="T9" fmla="*/ 45 h 109"/>
              <a:gd name="T10" fmla="*/ 13 w 82"/>
              <a:gd name="T11" fmla="*/ 94 h 109"/>
              <a:gd name="T12" fmla="*/ 41 w 82"/>
              <a:gd name="T13" fmla="*/ 109 h 109"/>
              <a:gd name="T14" fmla="*/ 41 w 82"/>
              <a:gd name="T15" fmla="*/ 23 h 109"/>
              <a:gd name="T16" fmla="*/ 59 w 82"/>
              <a:gd name="T17" fmla="*/ 45 h 109"/>
              <a:gd name="T18" fmla="*/ 41 w 82"/>
              <a:gd name="T19" fmla="*/ 86 h 109"/>
              <a:gd name="T20" fmla="*/ 23 w 82"/>
              <a:gd name="T21" fmla="*/ 45 h 109"/>
              <a:gd name="T22" fmla="*/ 41 w 82"/>
              <a:gd name="T23" fmla="*/ 23 h 1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82" h="109">
                <a:moveTo>
                  <a:pt x="41" y="109"/>
                </a:moveTo>
                <a:cubicBezTo>
                  <a:pt x="54" y="109"/>
                  <a:pt x="62" y="101"/>
                  <a:pt x="69" y="94"/>
                </a:cubicBezTo>
                <a:cubicBezTo>
                  <a:pt x="77" y="84"/>
                  <a:pt x="82" y="67"/>
                  <a:pt x="82" y="45"/>
                </a:cubicBezTo>
                <a:cubicBezTo>
                  <a:pt x="82" y="20"/>
                  <a:pt x="63" y="0"/>
                  <a:pt x="41" y="0"/>
                </a:cubicBezTo>
                <a:cubicBezTo>
                  <a:pt x="18" y="0"/>
                  <a:pt x="0" y="20"/>
                  <a:pt x="0" y="45"/>
                </a:cubicBezTo>
                <a:cubicBezTo>
                  <a:pt x="0" y="67"/>
                  <a:pt x="4" y="84"/>
                  <a:pt x="13" y="94"/>
                </a:cubicBezTo>
                <a:cubicBezTo>
                  <a:pt x="20" y="101"/>
                  <a:pt x="27" y="109"/>
                  <a:pt x="41" y="109"/>
                </a:cubicBezTo>
                <a:close/>
                <a:moveTo>
                  <a:pt x="41" y="23"/>
                </a:moveTo>
                <a:cubicBezTo>
                  <a:pt x="51" y="23"/>
                  <a:pt x="59" y="33"/>
                  <a:pt x="59" y="45"/>
                </a:cubicBezTo>
                <a:cubicBezTo>
                  <a:pt x="59" y="61"/>
                  <a:pt x="54" y="86"/>
                  <a:pt x="41" y="86"/>
                </a:cubicBezTo>
                <a:cubicBezTo>
                  <a:pt x="28" y="86"/>
                  <a:pt x="23" y="61"/>
                  <a:pt x="23" y="45"/>
                </a:cubicBezTo>
                <a:cubicBezTo>
                  <a:pt x="23" y="33"/>
                  <a:pt x="31" y="23"/>
                  <a:pt x="41" y="23"/>
                </a:cubicBez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57" name="Freeform 100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>
            <a:spLocks noEditPoints="1"/>
          </xdr:cNvSpPr>
        </xdr:nvSpPr>
        <xdr:spPr bwMode="auto">
          <a:xfrm>
            <a:off x="5392738" y="1257300"/>
            <a:ext cx="17463" cy="23813"/>
          </a:xfrm>
          <a:custGeom>
            <a:avLst/>
            <a:gdLst>
              <a:gd name="T0" fmla="*/ 41 w 82"/>
              <a:gd name="T1" fmla="*/ 109 h 109"/>
              <a:gd name="T2" fmla="*/ 69 w 82"/>
              <a:gd name="T3" fmla="*/ 94 h 109"/>
              <a:gd name="T4" fmla="*/ 82 w 82"/>
              <a:gd name="T5" fmla="*/ 45 h 109"/>
              <a:gd name="T6" fmla="*/ 41 w 82"/>
              <a:gd name="T7" fmla="*/ 0 h 109"/>
              <a:gd name="T8" fmla="*/ 0 w 82"/>
              <a:gd name="T9" fmla="*/ 45 h 109"/>
              <a:gd name="T10" fmla="*/ 13 w 82"/>
              <a:gd name="T11" fmla="*/ 94 h 109"/>
              <a:gd name="T12" fmla="*/ 41 w 82"/>
              <a:gd name="T13" fmla="*/ 109 h 109"/>
              <a:gd name="T14" fmla="*/ 41 w 82"/>
              <a:gd name="T15" fmla="*/ 86 h 109"/>
              <a:gd name="T16" fmla="*/ 23 w 82"/>
              <a:gd name="T17" fmla="*/ 45 h 109"/>
              <a:gd name="T18" fmla="*/ 41 w 82"/>
              <a:gd name="T19" fmla="*/ 23 h 109"/>
              <a:gd name="T20" fmla="*/ 59 w 82"/>
              <a:gd name="T21" fmla="*/ 45 h 109"/>
              <a:gd name="T22" fmla="*/ 41 w 82"/>
              <a:gd name="T23" fmla="*/ 86 h 1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82" h="109">
                <a:moveTo>
                  <a:pt x="41" y="109"/>
                </a:moveTo>
                <a:cubicBezTo>
                  <a:pt x="55" y="109"/>
                  <a:pt x="62" y="101"/>
                  <a:pt x="69" y="94"/>
                </a:cubicBezTo>
                <a:cubicBezTo>
                  <a:pt x="78" y="84"/>
                  <a:pt x="82" y="67"/>
                  <a:pt x="82" y="45"/>
                </a:cubicBezTo>
                <a:cubicBezTo>
                  <a:pt x="82" y="20"/>
                  <a:pt x="64" y="0"/>
                  <a:pt x="41" y="0"/>
                </a:cubicBezTo>
                <a:cubicBezTo>
                  <a:pt x="19" y="0"/>
                  <a:pt x="0" y="20"/>
                  <a:pt x="0" y="45"/>
                </a:cubicBezTo>
                <a:cubicBezTo>
                  <a:pt x="0" y="67"/>
                  <a:pt x="5" y="84"/>
                  <a:pt x="13" y="94"/>
                </a:cubicBezTo>
                <a:cubicBezTo>
                  <a:pt x="20" y="101"/>
                  <a:pt x="28" y="109"/>
                  <a:pt x="41" y="109"/>
                </a:cubicBezTo>
                <a:close/>
                <a:moveTo>
                  <a:pt x="41" y="86"/>
                </a:moveTo>
                <a:cubicBezTo>
                  <a:pt x="28" y="86"/>
                  <a:pt x="23" y="61"/>
                  <a:pt x="23" y="45"/>
                </a:cubicBezTo>
                <a:cubicBezTo>
                  <a:pt x="23" y="33"/>
                  <a:pt x="31" y="23"/>
                  <a:pt x="41" y="23"/>
                </a:cubicBezTo>
                <a:cubicBezTo>
                  <a:pt x="51" y="23"/>
                  <a:pt x="59" y="33"/>
                  <a:pt x="59" y="45"/>
                </a:cubicBezTo>
                <a:cubicBezTo>
                  <a:pt x="59" y="61"/>
                  <a:pt x="54" y="86"/>
                  <a:pt x="41" y="86"/>
                </a:cubicBez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58" name="Freeform 101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>
            <a:spLocks noEditPoints="1"/>
          </xdr:cNvSpPr>
        </xdr:nvSpPr>
        <xdr:spPr bwMode="auto">
          <a:xfrm>
            <a:off x="5380038" y="1219200"/>
            <a:ext cx="122238" cy="123825"/>
          </a:xfrm>
          <a:custGeom>
            <a:avLst/>
            <a:gdLst>
              <a:gd name="T0" fmla="*/ 0 w 576"/>
              <a:gd name="T1" fmla="*/ 576 h 576"/>
              <a:gd name="T2" fmla="*/ 106 w 576"/>
              <a:gd name="T3" fmla="*/ 419 h 576"/>
              <a:gd name="T4" fmla="*/ 238 w 576"/>
              <a:gd name="T5" fmla="*/ 344 h 576"/>
              <a:gd name="T6" fmla="*/ 248 w 576"/>
              <a:gd name="T7" fmla="*/ 351 h 576"/>
              <a:gd name="T8" fmla="*/ 328 w 576"/>
              <a:gd name="T9" fmla="*/ 351 h 576"/>
              <a:gd name="T10" fmla="*/ 338 w 576"/>
              <a:gd name="T11" fmla="*/ 344 h 576"/>
              <a:gd name="T12" fmla="*/ 470 w 576"/>
              <a:gd name="T13" fmla="*/ 419 h 576"/>
              <a:gd name="T14" fmla="*/ 576 w 576"/>
              <a:gd name="T15" fmla="*/ 576 h 576"/>
              <a:gd name="T16" fmla="*/ 0 w 576"/>
              <a:gd name="T17" fmla="*/ 0 h 576"/>
              <a:gd name="T18" fmla="*/ 83 w 576"/>
              <a:gd name="T19" fmla="*/ 412 h 576"/>
              <a:gd name="T20" fmla="*/ 25 w 576"/>
              <a:gd name="T21" fmla="*/ 551 h 576"/>
              <a:gd name="T22" fmla="*/ 27 w 576"/>
              <a:gd name="T23" fmla="*/ 350 h 576"/>
              <a:gd name="T24" fmla="*/ 80 w 576"/>
              <a:gd name="T25" fmla="*/ 321 h 576"/>
              <a:gd name="T26" fmla="*/ 103 w 576"/>
              <a:gd name="T27" fmla="*/ 331 h 576"/>
              <a:gd name="T28" fmla="*/ 127 w 576"/>
              <a:gd name="T29" fmla="*/ 321 h 576"/>
              <a:gd name="T30" fmla="*/ 173 w 576"/>
              <a:gd name="T31" fmla="*/ 340 h 576"/>
              <a:gd name="T32" fmla="*/ 317 w 576"/>
              <a:gd name="T33" fmla="*/ 327 h 576"/>
              <a:gd name="T34" fmla="*/ 288 w 576"/>
              <a:gd name="T35" fmla="*/ 344 h 576"/>
              <a:gd name="T36" fmla="*/ 259 w 576"/>
              <a:gd name="T37" fmla="*/ 327 h 576"/>
              <a:gd name="T38" fmla="*/ 196 w 576"/>
              <a:gd name="T39" fmla="*/ 332 h 576"/>
              <a:gd name="T40" fmla="*/ 131 w 576"/>
              <a:gd name="T41" fmla="*/ 298 h 576"/>
              <a:gd name="T42" fmla="*/ 109 w 576"/>
              <a:gd name="T43" fmla="*/ 306 h 576"/>
              <a:gd name="T44" fmla="*/ 94 w 576"/>
              <a:gd name="T45" fmla="*/ 303 h 576"/>
              <a:gd name="T46" fmla="*/ 36 w 576"/>
              <a:gd name="T47" fmla="*/ 311 h 576"/>
              <a:gd name="T48" fmla="*/ 25 w 576"/>
              <a:gd name="T49" fmla="*/ 25 h 576"/>
              <a:gd name="T50" fmla="*/ 551 w 576"/>
              <a:gd name="T51" fmla="*/ 317 h 576"/>
              <a:gd name="T52" fmla="*/ 501 w 576"/>
              <a:gd name="T53" fmla="*/ 298 h 576"/>
              <a:gd name="T54" fmla="*/ 479 w 576"/>
              <a:gd name="T55" fmla="*/ 306 h 576"/>
              <a:gd name="T56" fmla="*/ 464 w 576"/>
              <a:gd name="T57" fmla="*/ 303 h 576"/>
              <a:gd name="T58" fmla="*/ 406 w 576"/>
              <a:gd name="T59" fmla="*/ 311 h 576"/>
              <a:gd name="T60" fmla="*/ 346 w 576"/>
              <a:gd name="T61" fmla="*/ 320 h 576"/>
              <a:gd name="T62" fmla="*/ 508 w 576"/>
              <a:gd name="T63" fmla="*/ 551 h 576"/>
              <a:gd name="T64" fmla="*/ 493 w 576"/>
              <a:gd name="T65" fmla="*/ 412 h 576"/>
              <a:gd name="T66" fmla="*/ 403 w 576"/>
              <a:gd name="T67" fmla="*/ 340 h 576"/>
              <a:gd name="T68" fmla="*/ 449 w 576"/>
              <a:gd name="T69" fmla="*/ 321 h 576"/>
              <a:gd name="T70" fmla="*/ 473 w 576"/>
              <a:gd name="T71" fmla="*/ 331 h 576"/>
              <a:gd name="T72" fmla="*/ 496 w 576"/>
              <a:gd name="T73" fmla="*/ 321 h 576"/>
              <a:gd name="T74" fmla="*/ 549 w 576"/>
              <a:gd name="T75" fmla="*/ 350 h 576"/>
              <a:gd name="T76" fmla="*/ 551 w 576"/>
              <a:gd name="T77" fmla="*/ 551 h 5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576" h="576">
                <a:moveTo>
                  <a:pt x="0" y="0"/>
                </a:moveTo>
                <a:cubicBezTo>
                  <a:pt x="0" y="576"/>
                  <a:pt x="0" y="576"/>
                  <a:pt x="0" y="576"/>
                </a:cubicBezTo>
                <a:cubicBezTo>
                  <a:pt x="90" y="576"/>
                  <a:pt x="90" y="576"/>
                  <a:pt x="90" y="576"/>
                </a:cubicBezTo>
                <a:cubicBezTo>
                  <a:pt x="106" y="419"/>
                  <a:pt x="106" y="419"/>
                  <a:pt x="106" y="419"/>
                </a:cubicBezTo>
                <a:cubicBezTo>
                  <a:pt x="114" y="397"/>
                  <a:pt x="131" y="380"/>
                  <a:pt x="152" y="373"/>
                </a:cubicBezTo>
                <a:cubicBezTo>
                  <a:pt x="238" y="344"/>
                  <a:pt x="238" y="344"/>
                  <a:pt x="238" y="344"/>
                </a:cubicBezTo>
                <a:cubicBezTo>
                  <a:pt x="239" y="343"/>
                  <a:pt x="240" y="344"/>
                  <a:pt x="241" y="344"/>
                </a:cubicBezTo>
                <a:cubicBezTo>
                  <a:pt x="248" y="351"/>
                  <a:pt x="248" y="351"/>
                  <a:pt x="248" y="351"/>
                </a:cubicBezTo>
                <a:cubicBezTo>
                  <a:pt x="258" y="362"/>
                  <a:pt x="273" y="368"/>
                  <a:pt x="288" y="368"/>
                </a:cubicBezTo>
                <a:cubicBezTo>
                  <a:pt x="303" y="368"/>
                  <a:pt x="318" y="362"/>
                  <a:pt x="328" y="351"/>
                </a:cubicBezTo>
                <a:cubicBezTo>
                  <a:pt x="335" y="344"/>
                  <a:pt x="335" y="344"/>
                  <a:pt x="335" y="344"/>
                </a:cubicBezTo>
                <a:cubicBezTo>
                  <a:pt x="336" y="344"/>
                  <a:pt x="337" y="343"/>
                  <a:pt x="338" y="344"/>
                </a:cubicBezTo>
                <a:cubicBezTo>
                  <a:pt x="424" y="373"/>
                  <a:pt x="424" y="373"/>
                  <a:pt x="424" y="373"/>
                </a:cubicBezTo>
                <a:cubicBezTo>
                  <a:pt x="446" y="380"/>
                  <a:pt x="462" y="397"/>
                  <a:pt x="470" y="419"/>
                </a:cubicBezTo>
                <a:cubicBezTo>
                  <a:pt x="486" y="576"/>
                  <a:pt x="486" y="576"/>
                  <a:pt x="486" y="576"/>
                </a:cubicBezTo>
                <a:cubicBezTo>
                  <a:pt x="576" y="576"/>
                  <a:pt x="576" y="576"/>
                  <a:pt x="576" y="576"/>
                </a:cubicBezTo>
                <a:cubicBezTo>
                  <a:pt x="576" y="0"/>
                  <a:pt x="576" y="0"/>
                  <a:pt x="576" y="0"/>
                </a:cubicBezTo>
                <a:lnTo>
                  <a:pt x="0" y="0"/>
                </a:lnTo>
                <a:close/>
                <a:moveTo>
                  <a:pt x="144" y="350"/>
                </a:moveTo>
                <a:cubicBezTo>
                  <a:pt x="115" y="360"/>
                  <a:pt x="92" y="383"/>
                  <a:pt x="83" y="412"/>
                </a:cubicBezTo>
                <a:cubicBezTo>
                  <a:pt x="68" y="551"/>
                  <a:pt x="68" y="551"/>
                  <a:pt x="68" y="551"/>
                </a:cubicBezTo>
                <a:cubicBezTo>
                  <a:pt x="25" y="551"/>
                  <a:pt x="25" y="551"/>
                  <a:pt x="25" y="551"/>
                </a:cubicBezTo>
                <a:cubicBezTo>
                  <a:pt x="25" y="369"/>
                  <a:pt x="25" y="369"/>
                  <a:pt x="25" y="369"/>
                </a:cubicBezTo>
                <a:cubicBezTo>
                  <a:pt x="27" y="350"/>
                  <a:pt x="27" y="350"/>
                  <a:pt x="27" y="350"/>
                </a:cubicBezTo>
                <a:cubicBezTo>
                  <a:pt x="30" y="342"/>
                  <a:pt x="36" y="336"/>
                  <a:pt x="44" y="333"/>
                </a:cubicBezTo>
                <a:cubicBezTo>
                  <a:pt x="80" y="321"/>
                  <a:pt x="80" y="321"/>
                  <a:pt x="80" y="321"/>
                </a:cubicBezTo>
                <a:cubicBezTo>
                  <a:pt x="81" y="322"/>
                  <a:pt x="81" y="322"/>
                  <a:pt x="81" y="322"/>
                </a:cubicBezTo>
                <a:cubicBezTo>
                  <a:pt x="87" y="328"/>
                  <a:pt x="95" y="331"/>
                  <a:pt x="103" y="331"/>
                </a:cubicBezTo>
                <a:cubicBezTo>
                  <a:pt x="112" y="331"/>
                  <a:pt x="120" y="328"/>
                  <a:pt x="126" y="322"/>
                </a:cubicBezTo>
                <a:cubicBezTo>
                  <a:pt x="127" y="321"/>
                  <a:pt x="127" y="321"/>
                  <a:pt x="127" y="321"/>
                </a:cubicBezTo>
                <a:cubicBezTo>
                  <a:pt x="163" y="333"/>
                  <a:pt x="163" y="333"/>
                  <a:pt x="163" y="333"/>
                </a:cubicBezTo>
                <a:cubicBezTo>
                  <a:pt x="167" y="335"/>
                  <a:pt x="170" y="337"/>
                  <a:pt x="173" y="340"/>
                </a:cubicBezTo>
                <a:lnTo>
                  <a:pt x="144" y="350"/>
                </a:lnTo>
                <a:close/>
                <a:moveTo>
                  <a:pt x="317" y="327"/>
                </a:moveTo>
                <a:cubicBezTo>
                  <a:pt x="311" y="334"/>
                  <a:pt x="311" y="334"/>
                  <a:pt x="311" y="334"/>
                </a:cubicBezTo>
                <a:cubicBezTo>
                  <a:pt x="305" y="340"/>
                  <a:pt x="297" y="344"/>
                  <a:pt x="288" y="344"/>
                </a:cubicBezTo>
                <a:cubicBezTo>
                  <a:pt x="279" y="344"/>
                  <a:pt x="271" y="340"/>
                  <a:pt x="265" y="334"/>
                </a:cubicBezTo>
                <a:cubicBezTo>
                  <a:pt x="259" y="327"/>
                  <a:pt x="259" y="327"/>
                  <a:pt x="259" y="327"/>
                </a:cubicBezTo>
                <a:cubicBezTo>
                  <a:pt x="251" y="320"/>
                  <a:pt x="240" y="317"/>
                  <a:pt x="230" y="320"/>
                </a:cubicBezTo>
                <a:cubicBezTo>
                  <a:pt x="196" y="332"/>
                  <a:pt x="196" y="332"/>
                  <a:pt x="196" y="332"/>
                </a:cubicBezTo>
                <a:cubicBezTo>
                  <a:pt x="190" y="322"/>
                  <a:pt x="181" y="315"/>
                  <a:pt x="170" y="311"/>
                </a:cubicBezTo>
                <a:cubicBezTo>
                  <a:pt x="131" y="298"/>
                  <a:pt x="131" y="298"/>
                  <a:pt x="131" y="298"/>
                </a:cubicBezTo>
                <a:cubicBezTo>
                  <a:pt x="125" y="296"/>
                  <a:pt x="117" y="298"/>
                  <a:pt x="112" y="303"/>
                </a:cubicBezTo>
                <a:cubicBezTo>
                  <a:pt x="109" y="306"/>
                  <a:pt x="109" y="306"/>
                  <a:pt x="109" y="306"/>
                </a:cubicBezTo>
                <a:cubicBezTo>
                  <a:pt x="106" y="309"/>
                  <a:pt x="100" y="309"/>
                  <a:pt x="97" y="306"/>
                </a:cubicBezTo>
                <a:cubicBezTo>
                  <a:pt x="94" y="303"/>
                  <a:pt x="94" y="303"/>
                  <a:pt x="94" y="303"/>
                </a:cubicBezTo>
                <a:cubicBezTo>
                  <a:pt x="89" y="298"/>
                  <a:pt x="82" y="296"/>
                  <a:pt x="75" y="298"/>
                </a:cubicBezTo>
                <a:cubicBezTo>
                  <a:pt x="36" y="311"/>
                  <a:pt x="36" y="311"/>
                  <a:pt x="36" y="311"/>
                </a:cubicBezTo>
                <a:cubicBezTo>
                  <a:pt x="32" y="313"/>
                  <a:pt x="28" y="315"/>
                  <a:pt x="25" y="317"/>
                </a:cubicBezTo>
                <a:cubicBezTo>
                  <a:pt x="25" y="25"/>
                  <a:pt x="25" y="25"/>
                  <a:pt x="25" y="25"/>
                </a:cubicBezTo>
                <a:cubicBezTo>
                  <a:pt x="551" y="25"/>
                  <a:pt x="551" y="25"/>
                  <a:pt x="551" y="25"/>
                </a:cubicBezTo>
                <a:cubicBezTo>
                  <a:pt x="551" y="317"/>
                  <a:pt x="551" y="317"/>
                  <a:pt x="551" y="317"/>
                </a:cubicBezTo>
                <a:cubicBezTo>
                  <a:pt x="548" y="315"/>
                  <a:pt x="544" y="313"/>
                  <a:pt x="540" y="311"/>
                </a:cubicBezTo>
                <a:cubicBezTo>
                  <a:pt x="501" y="298"/>
                  <a:pt x="501" y="298"/>
                  <a:pt x="501" y="298"/>
                </a:cubicBezTo>
                <a:cubicBezTo>
                  <a:pt x="494" y="296"/>
                  <a:pt x="487" y="298"/>
                  <a:pt x="482" y="303"/>
                </a:cubicBezTo>
                <a:cubicBezTo>
                  <a:pt x="479" y="306"/>
                  <a:pt x="479" y="306"/>
                  <a:pt x="479" y="306"/>
                </a:cubicBezTo>
                <a:cubicBezTo>
                  <a:pt x="476" y="309"/>
                  <a:pt x="470" y="309"/>
                  <a:pt x="467" y="306"/>
                </a:cubicBezTo>
                <a:cubicBezTo>
                  <a:pt x="464" y="303"/>
                  <a:pt x="464" y="303"/>
                  <a:pt x="464" y="303"/>
                </a:cubicBezTo>
                <a:cubicBezTo>
                  <a:pt x="459" y="298"/>
                  <a:pt x="451" y="296"/>
                  <a:pt x="445" y="298"/>
                </a:cubicBezTo>
                <a:cubicBezTo>
                  <a:pt x="406" y="311"/>
                  <a:pt x="406" y="311"/>
                  <a:pt x="406" y="311"/>
                </a:cubicBezTo>
                <a:cubicBezTo>
                  <a:pt x="395" y="315"/>
                  <a:pt x="386" y="322"/>
                  <a:pt x="380" y="332"/>
                </a:cubicBezTo>
                <a:cubicBezTo>
                  <a:pt x="346" y="320"/>
                  <a:pt x="346" y="320"/>
                  <a:pt x="346" y="320"/>
                </a:cubicBezTo>
                <a:cubicBezTo>
                  <a:pt x="336" y="317"/>
                  <a:pt x="325" y="320"/>
                  <a:pt x="317" y="327"/>
                </a:cubicBezTo>
                <a:close/>
                <a:moveTo>
                  <a:pt x="508" y="551"/>
                </a:moveTo>
                <a:cubicBezTo>
                  <a:pt x="494" y="415"/>
                  <a:pt x="494" y="415"/>
                  <a:pt x="494" y="415"/>
                </a:cubicBezTo>
                <a:cubicBezTo>
                  <a:pt x="493" y="412"/>
                  <a:pt x="493" y="412"/>
                  <a:pt x="493" y="412"/>
                </a:cubicBezTo>
                <a:cubicBezTo>
                  <a:pt x="484" y="383"/>
                  <a:pt x="461" y="360"/>
                  <a:pt x="432" y="350"/>
                </a:cubicBezTo>
                <a:cubicBezTo>
                  <a:pt x="403" y="340"/>
                  <a:pt x="403" y="340"/>
                  <a:pt x="403" y="340"/>
                </a:cubicBezTo>
                <a:cubicBezTo>
                  <a:pt x="406" y="337"/>
                  <a:pt x="409" y="335"/>
                  <a:pt x="413" y="333"/>
                </a:cubicBezTo>
                <a:cubicBezTo>
                  <a:pt x="449" y="321"/>
                  <a:pt x="449" y="321"/>
                  <a:pt x="449" y="321"/>
                </a:cubicBezTo>
                <a:cubicBezTo>
                  <a:pt x="450" y="322"/>
                  <a:pt x="450" y="322"/>
                  <a:pt x="450" y="322"/>
                </a:cubicBezTo>
                <a:cubicBezTo>
                  <a:pt x="456" y="328"/>
                  <a:pt x="464" y="331"/>
                  <a:pt x="473" y="331"/>
                </a:cubicBezTo>
                <a:cubicBezTo>
                  <a:pt x="481" y="331"/>
                  <a:pt x="489" y="328"/>
                  <a:pt x="495" y="322"/>
                </a:cubicBezTo>
                <a:cubicBezTo>
                  <a:pt x="496" y="321"/>
                  <a:pt x="496" y="321"/>
                  <a:pt x="496" y="321"/>
                </a:cubicBezTo>
                <a:cubicBezTo>
                  <a:pt x="532" y="333"/>
                  <a:pt x="532" y="333"/>
                  <a:pt x="532" y="333"/>
                </a:cubicBezTo>
                <a:cubicBezTo>
                  <a:pt x="540" y="336"/>
                  <a:pt x="546" y="342"/>
                  <a:pt x="549" y="350"/>
                </a:cubicBezTo>
                <a:cubicBezTo>
                  <a:pt x="551" y="369"/>
                  <a:pt x="551" y="369"/>
                  <a:pt x="551" y="369"/>
                </a:cubicBezTo>
                <a:cubicBezTo>
                  <a:pt x="551" y="551"/>
                  <a:pt x="551" y="551"/>
                  <a:pt x="551" y="551"/>
                </a:cubicBezTo>
                <a:lnTo>
                  <a:pt x="508" y="55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59" name="Freeform 102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>
            <a:spLocks noEditPoints="1"/>
          </xdr:cNvSpPr>
        </xdr:nvSpPr>
        <xdr:spPr bwMode="auto">
          <a:xfrm>
            <a:off x="5424488" y="1239838"/>
            <a:ext cx="33338" cy="44450"/>
          </a:xfrm>
          <a:custGeom>
            <a:avLst/>
            <a:gdLst>
              <a:gd name="T0" fmla="*/ 78 w 156"/>
              <a:gd name="T1" fmla="*/ 0 h 213"/>
              <a:gd name="T2" fmla="*/ 0 w 156"/>
              <a:gd name="T3" fmla="*/ 86 h 213"/>
              <a:gd name="T4" fmla="*/ 26 w 156"/>
              <a:gd name="T5" fmla="*/ 184 h 213"/>
              <a:gd name="T6" fmla="*/ 78 w 156"/>
              <a:gd name="T7" fmla="*/ 213 h 213"/>
              <a:gd name="T8" fmla="*/ 130 w 156"/>
              <a:gd name="T9" fmla="*/ 184 h 213"/>
              <a:gd name="T10" fmla="*/ 156 w 156"/>
              <a:gd name="T11" fmla="*/ 86 h 213"/>
              <a:gd name="T12" fmla="*/ 78 w 156"/>
              <a:gd name="T13" fmla="*/ 0 h 213"/>
              <a:gd name="T14" fmla="*/ 112 w 156"/>
              <a:gd name="T15" fmla="*/ 168 h 213"/>
              <a:gd name="T16" fmla="*/ 78 w 156"/>
              <a:gd name="T17" fmla="*/ 189 h 213"/>
              <a:gd name="T18" fmla="*/ 44 w 156"/>
              <a:gd name="T19" fmla="*/ 168 h 213"/>
              <a:gd name="T20" fmla="*/ 25 w 156"/>
              <a:gd name="T21" fmla="*/ 86 h 213"/>
              <a:gd name="T22" fmla="*/ 78 w 156"/>
              <a:gd name="T23" fmla="*/ 24 h 213"/>
              <a:gd name="T24" fmla="*/ 131 w 156"/>
              <a:gd name="T25" fmla="*/ 86 h 213"/>
              <a:gd name="T26" fmla="*/ 112 w 156"/>
              <a:gd name="T27" fmla="*/ 168 h 2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56" h="213">
                <a:moveTo>
                  <a:pt x="78" y="0"/>
                </a:moveTo>
                <a:cubicBezTo>
                  <a:pt x="35" y="0"/>
                  <a:pt x="0" y="38"/>
                  <a:pt x="0" y="86"/>
                </a:cubicBezTo>
                <a:cubicBezTo>
                  <a:pt x="0" y="132"/>
                  <a:pt x="9" y="165"/>
                  <a:pt x="26" y="184"/>
                </a:cubicBezTo>
                <a:cubicBezTo>
                  <a:pt x="40" y="200"/>
                  <a:pt x="54" y="213"/>
                  <a:pt x="78" y="213"/>
                </a:cubicBezTo>
                <a:cubicBezTo>
                  <a:pt x="102" y="213"/>
                  <a:pt x="116" y="200"/>
                  <a:pt x="130" y="184"/>
                </a:cubicBezTo>
                <a:cubicBezTo>
                  <a:pt x="147" y="165"/>
                  <a:pt x="156" y="132"/>
                  <a:pt x="156" y="86"/>
                </a:cubicBezTo>
                <a:cubicBezTo>
                  <a:pt x="156" y="38"/>
                  <a:pt x="121" y="0"/>
                  <a:pt x="78" y="0"/>
                </a:cubicBezTo>
                <a:close/>
                <a:moveTo>
                  <a:pt x="112" y="168"/>
                </a:moveTo>
                <a:cubicBezTo>
                  <a:pt x="97" y="184"/>
                  <a:pt x="90" y="189"/>
                  <a:pt x="78" y="189"/>
                </a:cubicBezTo>
                <a:cubicBezTo>
                  <a:pt x="66" y="189"/>
                  <a:pt x="59" y="184"/>
                  <a:pt x="44" y="168"/>
                </a:cubicBezTo>
                <a:cubicBezTo>
                  <a:pt x="32" y="154"/>
                  <a:pt x="25" y="124"/>
                  <a:pt x="25" y="86"/>
                </a:cubicBezTo>
                <a:cubicBezTo>
                  <a:pt x="25" y="52"/>
                  <a:pt x="49" y="24"/>
                  <a:pt x="78" y="24"/>
                </a:cubicBezTo>
                <a:cubicBezTo>
                  <a:pt x="107" y="24"/>
                  <a:pt x="131" y="52"/>
                  <a:pt x="131" y="86"/>
                </a:cubicBezTo>
                <a:cubicBezTo>
                  <a:pt x="131" y="124"/>
                  <a:pt x="124" y="154"/>
                  <a:pt x="112" y="168"/>
                </a:cubicBez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7</xdr:col>
      <xdr:colOff>684214</xdr:colOff>
      <xdr:row>76</xdr:row>
      <xdr:rowOff>149225</xdr:rowOff>
    </xdr:from>
    <xdr:to>
      <xdr:col>8</xdr:col>
      <xdr:colOff>712433</xdr:colOff>
      <xdr:row>78</xdr:row>
      <xdr:rowOff>162725</xdr:rowOff>
    </xdr:to>
    <xdr:sp macro="[0]!Button5_Click" textlink="">
      <xdr:nvSpPr>
        <xdr:cNvPr id="2" name="Rectangle 1">
          <a:extLst>
            <a:ext uri="{FF2B5EF4-FFF2-40B4-BE49-F238E27FC236}">
              <a16:creationId xmlns:a16="http://schemas.microsoft.com/office/drawing/2014/main" id="{F640210A-9FA2-428D-96BB-CC4A7B91C5F4}"/>
            </a:ext>
          </a:extLst>
        </xdr:cNvPr>
        <xdr:cNvSpPr/>
      </xdr:nvSpPr>
      <xdr:spPr bwMode="ltGray">
        <a:xfrm>
          <a:off x="8566152" y="12531725"/>
          <a:ext cx="1183125" cy="346875"/>
        </a:xfrm>
        <a:prstGeom prst="rect">
          <a:avLst/>
        </a:prstGeom>
        <a:solidFill>
          <a:srgbClr val="9FA0A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000" b="1" dirty="0" err="1">
              <a:solidFill>
                <a:schemeClr val="bg2"/>
              </a:solidFill>
              <a:latin typeface="+mn-lt"/>
            </a:rPr>
            <a:t>Novo cálculo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1725839</xdr:colOff>
      <xdr:row>73</xdr:row>
      <xdr:rowOff>11335</xdr:rowOff>
    </xdr:from>
    <xdr:to>
      <xdr:col>6</xdr:col>
      <xdr:colOff>3427640</xdr:colOff>
      <xdr:row>75</xdr:row>
      <xdr:rowOff>11448</xdr:rowOff>
    </xdr:to>
    <xdr:sp macro="" textlink="">
      <xdr:nvSpPr>
        <xdr:cNvPr id="40" name="Rectangle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 bwMode="auto">
        <a:xfrm>
          <a:off x="8417378" y="18248081"/>
          <a:ext cx="1704976" cy="347435"/>
        </a:xfrm>
        <a:prstGeom prst="rect">
          <a:avLst/>
        </a:prstGeom>
        <a:solidFill>
          <a:srgbClr val="2D2D2D"/>
        </a:solidFill>
        <a:ln>
          <a:solidFill>
            <a:srgbClr val="2D2D2D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PT" sz="1050" b="1" i="0">
              <a:solidFill>
                <a:schemeClr val="bg1"/>
              </a:solidFill>
              <a:latin typeface="+mn-lt"/>
              <a:ea typeface="+mn-ea"/>
              <a:cs typeface="+mn-cs"/>
            </a:rPr>
            <a:t>www.pwc.pt</a:t>
          </a:r>
          <a:endParaRPr lang="pt-PT" sz="1050" i="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3</xdr:col>
      <xdr:colOff>800101</xdr:colOff>
      <xdr:row>1</xdr:row>
      <xdr:rowOff>66674</xdr:rowOff>
    </xdr:from>
    <xdr:to>
      <xdr:col>6</xdr:col>
      <xdr:colOff>2124076</xdr:colOff>
      <xdr:row>3</xdr:row>
      <xdr:rowOff>76199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2352676" y="504824"/>
          <a:ext cx="6153150" cy="771525"/>
        </a:xfrm>
        <a:prstGeom prst="rect">
          <a:avLst/>
        </a:prstGeom>
        <a:noFill/>
      </xdr:spPr>
      <xdr:txBody>
        <a:bodyPr vertOverflow="clip" horzOverflow="clip" wrap="square" lIns="0" tIns="0" rIns="0" bIns="0" rtlCol="0" anchor="t">
          <a:noAutofit/>
        </a:bodyPr>
        <a:lstStyle/>
        <a:p>
          <a:pPr indent="-274320">
            <a:spcAft>
              <a:spcPts val="900"/>
            </a:spcAft>
          </a:pPr>
          <a:r>
            <a:rPr lang="pt-PT" sz="2200" b="0" i="0" dirty="0" err="1">
              <a:solidFill>
                <a:schemeClr val="bg1"/>
              </a:solidFill>
              <a:latin typeface="Georgia" pitchFamily="18" charset="0"/>
            </a:rPr>
            <a:t>Despesas dedutíveis</a:t>
          </a:r>
          <a:br>
            <a:rPr lang="pt-PT" sz="2400" b="0" i="0" dirty="0" err="1">
              <a:solidFill>
                <a:schemeClr val="bg1"/>
              </a:solidFill>
              <a:latin typeface="Georgia" pitchFamily="18" charset="0"/>
            </a:rPr>
          </a:br>
          <a:r>
            <a:rPr lang="pt-PT" sz="1600" b="0" i="0" dirty="0" err="1">
              <a:solidFill>
                <a:schemeClr val="bg1"/>
              </a:solidFill>
              <a:latin typeface="+mn-lt"/>
            </a:rPr>
            <a:t>Limites para 2020</a:t>
          </a:r>
        </a:p>
      </xdr:txBody>
    </xdr:sp>
    <xdr:clientData/>
  </xdr:twoCellAnchor>
  <xdr:twoCellAnchor>
    <xdr:from>
      <xdr:col>6</xdr:col>
      <xdr:colOff>1842404</xdr:colOff>
      <xdr:row>0</xdr:row>
      <xdr:rowOff>190500</xdr:rowOff>
    </xdr:from>
    <xdr:to>
      <xdr:col>6</xdr:col>
      <xdr:colOff>3448004</xdr:colOff>
      <xdr:row>0</xdr:row>
      <xdr:rowOff>435300</xdr:rowOff>
    </xdr:to>
    <xdr:sp macro="[0]!Rectangle36_Click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ltGray">
        <a:xfrm>
          <a:off x="8537118" y="190500"/>
          <a:ext cx="1605600" cy="2448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cap="rnd">
          <a:solidFill>
            <a:schemeClr val="accent6">
              <a:lumMod val="60000"/>
              <a:lumOff val="40000"/>
            </a:schemeClr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PT" sz="1100" b="1" i="0" dirty="0" err="1">
              <a:solidFill>
                <a:schemeClr val="bg1"/>
              </a:solidFill>
              <a:latin typeface="+mn-lt"/>
            </a:rPr>
            <a:t>Simulador de IRS</a:t>
          </a:r>
        </a:p>
      </xdr:txBody>
    </xdr:sp>
    <xdr:clientData/>
  </xdr:twoCellAnchor>
  <xdr:twoCellAnchor>
    <xdr:from>
      <xdr:col>6</xdr:col>
      <xdr:colOff>1839229</xdr:colOff>
      <xdr:row>1</xdr:row>
      <xdr:rowOff>9868</xdr:rowOff>
    </xdr:from>
    <xdr:to>
      <xdr:col>6</xdr:col>
      <xdr:colOff>3448004</xdr:colOff>
      <xdr:row>1</xdr:row>
      <xdr:rowOff>254668</xdr:rowOff>
    </xdr:to>
    <xdr:sp macro="" textlink="">
      <xdr:nvSpPr>
        <xdr:cNvPr id="56" name="Rectangle 5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ltGray">
        <a:xfrm>
          <a:off x="8518635" y="462306"/>
          <a:ext cx="1608775" cy="244800"/>
        </a:xfrm>
        <a:prstGeom prst="rect">
          <a:avLst/>
        </a:prstGeom>
        <a:solidFill>
          <a:schemeClr val="accent6"/>
        </a:solidFill>
        <a:ln cap="rnd">
          <a:solidFill>
            <a:schemeClr val="accent6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PT" sz="1100" b="1" i="0" dirty="0" err="1">
              <a:solidFill>
                <a:schemeClr val="bg1"/>
              </a:solidFill>
              <a:latin typeface="+mn-lt"/>
            </a:rPr>
            <a:t>Informações 2020</a:t>
          </a:r>
        </a:p>
      </xdr:txBody>
    </xdr:sp>
    <xdr:clientData/>
  </xdr:twoCellAnchor>
  <xdr:twoCellAnchor>
    <xdr:from>
      <xdr:col>6</xdr:col>
      <xdr:colOff>1839236</xdr:colOff>
      <xdr:row>2</xdr:row>
      <xdr:rowOff>166808</xdr:rowOff>
    </xdr:from>
    <xdr:to>
      <xdr:col>6</xdr:col>
      <xdr:colOff>3448011</xdr:colOff>
      <xdr:row>3</xdr:row>
      <xdr:rowOff>36958</xdr:rowOff>
    </xdr:to>
    <xdr:sp macro="[0]!Group1_Click" textlink="">
      <xdr:nvSpPr>
        <xdr:cNvPr id="57" name="Rectangle 5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 bwMode="ltGray">
        <a:xfrm>
          <a:off x="8518642" y="1000246"/>
          <a:ext cx="1608775" cy="2511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cap="rnd">
          <a:solidFill>
            <a:schemeClr val="accent6">
              <a:lumMod val="60000"/>
              <a:lumOff val="40000"/>
            </a:schemeClr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PT" sz="1100" b="1" i="0" dirty="0" err="1">
              <a:solidFill>
                <a:schemeClr val="bg1"/>
              </a:solidFill>
              <a:latin typeface="+mn-lt"/>
            </a:rPr>
            <a:t>Ajuda</a:t>
          </a:r>
        </a:p>
      </xdr:txBody>
    </xdr:sp>
    <xdr:clientData/>
  </xdr:twoCellAnchor>
  <xdr:twoCellAnchor>
    <xdr:from>
      <xdr:col>6</xdr:col>
      <xdr:colOff>1839228</xdr:colOff>
      <xdr:row>1</xdr:row>
      <xdr:rowOff>275208</xdr:rowOff>
    </xdr:from>
    <xdr:to>
      <xdr:col>6</xdr:col>
      <xdr:colOff>3448003</xdr:colOff>
      <xdr:row>2</xdr:row>
      <xdr:rowOff>139008</xdr:rowOff>
    </xdr:to>
    <xdr:sp macro="" textlink="">
      <xdr:nvSpPr>
        <xdr:cNvPr id="58" name="Rectangle 5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 bwMode="ltGray">
        <a:xfrm>
          <a:off x="8518634" y="727646"/>
          <a:ext cx="1608775" cy="244800"/>
        </a:xfrm>
        <a:prstGeom prst="rect">
          <a:avLst/>
        </a:prstGeom>
        <a:solidFill>
          <a:srgbClr val="2D2D2D"/>
        </a:solidFill>
        <a:ln cap="rnd">
          <a:solidFill>
            <a:srgbClr val="2D2D2D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PT" sz="1100" b="1" i="0" dirty="0" err="1">
              <a:solidFill>
                <a:schemeClr val="bg1"/>
              </a:solidFill>
              <a:latin typeface="+mn-lt"/>
            </a:rPr>
            <a:t>Disclaimer</a:t>
          </a:r>
        </a:p>
      </xdr:txBody>
    </xdr:sp>
    <xdr:clientData/>
  </xdr:twoCellAnchor>
  <xdr:twoCellAnchor editAs="oneCell">
    <xdr:from>
      <xdr:col>0</xdr:col>
      <xdr:colOff>257892</xdr:colOff>
      <xdr:row>0</xdr:row>
      <xdr:rowOff>390525</xdr:rowOff>
    </xdr:from>
    <xdr:to>
      <xdr:col>2</xdr:col>
      <xdr:colOff>202482</xdr:colOff>
      <xdr:row>2</xdr:row>
      <xdr:rowOff>359055</xdr:rowOff>
    </xdr:to>
    <xdr:pic>
      <xdr:nvPicPr>
        <xdr:cNvPr id="19" name="Picture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892" y="390525"/>
          <a:ext cx="1036790" cy="787680"/>
        </a:xfrm>
        <a:prstGeom prst="rect">
          <a:avLst/>
        </a:prstGeom>
      </xdr:spPr>
    </xdr:pic>
    <xdr:clientData/>
  </xdr:twoCellAnchor>
  <xdr:twoCellAnchor>
    <xdr:from>
      <xdr:col>3</xdr:col>
      <xdr:colOff>200025</xdr:colOff>
      <xdr:row>1</xdr:row>
      <xdr:rowOff>114300</xdr:rowOff>
    </xdr:from>
    <xdr:to>
      <xdr:col>3</xdr:col>
      <xdr:colOff>673193</xdr:colOff>
      <xdr:row>2</xdr:row>
      <xdr:rowOff>206469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pSpPr/>
      </xdr:nvGrpSpPr>
      <xdr:grpSpPr>
        <a:xfrm>
          <a:off x="1828006" y="566738"/>
          <a:ext cx="479518" cy="473169"/>
          <a:chOff x="6486082" y="3429000"/>
          <a:chExt cx="426447" cy="426447"/>
        </a:xfrm>
        <a:solidFill>
          <a:schemeClr val="bg1"/>
        </a:solidFill>
      </xdr:grpSpPr>
      <xdr:sp macro="" textlink="">
        <xdr:nvSpPr>
          <xdr:cNvPr id="16" name="Freeform 30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>
            <a:spLocks noEditPoints="1"/>
          </xdr:cNvSpPr>
        </xdr:nvSpPr>
        <xdr:spPr bwMode="auto">
          <a:xfrm>
            <a:off x="6486082" y="3429000"/>
            <a:ext cx="426447" cy="426447"/>
          </a:xfrm>
          <a:custGeom>
            <a:avLst/>
            <a:gdLst>
              <a:gd name="T0" fmla="*/ 0 w 61"/>
              <a:gd name="T1" fmla="*/ 0 h 61"/>
              <a:gd name="T2" fmla="*/ 0 w 61"/>
              <a:gd name="T3" fmla="*/ 61 h 61"/>
              <a:gd name="T4" fmla="*/ 61 w 61"/>
              <a:gd name="T5" fmla="*/ 61 h 61"/>
              <a:gd name="T6" fmla="*/ 61 w 61"/>
              <a:gd name="T7" fmla="*/ 0 h 61"/>
              <a:gd name="T8" fmla="*/ 0 w 61"/>
              <a:gd name="T9" fmla="*/ 0 h 61"/>
              <a:gd name="T10" fmla="*/ 58 w 61"/>
              <a:gd name="T11" fmla="*/ 58 h 61"/>
              <a:gd name="T12" fmla="*/ 3 w 61"/>
              <a:gd name="T13" fmla="*/ 58 h 61"/>
              <a:gd name="T14" fmla="*/ 3 w 61"/>
              <a:gd name="T15" fmla="*/ 3 h 61"/>
              <a:gd name="T16" fmla="*/ 58 w 61"/>
              <a:gd name="T17" fmla="*/ 3 h 61"/>
              <a:gd name="T18" fmla="*/ 58 w 61"/>
              <a:gd name="T19" fmla="*/ 58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61" h="61">
                <a:moveTo>
                  <a:pt x="0" y="0"/>
                </a:moveTo>
                <a:lnTo>
                  <a:pt x="0" y="61"/>
                </a:lnTo>
                <a:lnTo>
                  <a:pt x="61" y="61"/>
                </a:lnTo>
                <a:lnTo>
                  <a:pt x="61" y="0"/>
                </a:lnTo>
                <a:lnTo>
                  <a:pt x="0" y="0"/>
                </a:lnTo>
                <a:close/>
                <a:moveTo>
                  <a:pt x="58" y="58"/>
                </a:moveTo>
                <a:lnTo>
                  <a:pt x="3" y="58"/>
                </a:lnTo>
                <a:lnTo>
                  <a:pt x="3" y="3"/>
                </a:lnTo>
                <a:lnTo>
                  <a:pt x="58" y="3"/>
                </a:lnTo>
                <a:lnTo>
                  <a:pt x="58" y="5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4000">
              <a:solidFill>
                <a:schemeClr val="bg1"/>
              </a:solidFill>
            </a:endParaRPr>
          </a:p>
        </xdr:txBody>
      </xdr:sp>
      <xdr:sp macro="" textlink="">
        <xdr:nvSpPr>
          <xdr:cNvPr id="20" name="Freeform 31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>
            <a:spLocks noEditPoints="1"/>
          </xdr:cNvSpPr>
        </xdr:nvSpPr>
        <xdr:spPr bwMode="auto">
          <a:xfrm>
            <a:off x="6514045" y="3470945"/>
            <a:ext cx="370519" cy="335563"/>
          </a:xfrm>
          <a:custGeom>
            <a:avLst/>
            <a:gdLst>
              <a:gd name="T0" fmla="*/ 27 w 53"/>
              <a:gd name="T1" fmla="*/ 48 h 48"/>
              <a:gd name="T2" fmla="*/ 53 w 53"/>
              <a:gd name="T3" fmla="*/ 32 h 48"/>
              <a:gd name="T4" fmla="*/ 47 w 53"/>
              <a:gd name="T5" fmla="*/ 28 h 48"/>
              <a:gd name="T6" fmla="*/ 53 w 53"/>
              <a:gd name="T7" fmla="*/ 24 h 48"/>
              <a:gd name="T8" fmla="*/ 47 w 53"/>
              <a:gd name="T9" fmla="*/ 20 h 48"/>
              <a:gd name="T10" fmla="*/ 53 w 53"/>
              <a:gd name="T11" fmla="*/ 16 h 48"/>
              <a:gd name="T12" fmla="*/ 26 w 53"/>
              <a:gd name="T13" fmla="*/ 0 h 48"/>
              <a:gd name="T14" fmla="*/ 0 w 53"/>
              <a:gd name="T15" fmla="*/ 16 h 48"/>
              <a:gd name="T16" fmla="*/ 6 w 53"/>
              <a:gd name="T17" fmla="*/ 20 h 48"/>
              <a:gd name="T18" fmla="*/ 0 w 53"/>
              <a:gd name="T19" fmla="*/ 24 h 48"/>
              <a:gd name="T20" fmla="*/ 6 w 53"/>
              <a:gd name="T21" fmla="*/ 28 h 48"/>
              <a:gd name="T22" fmla="*/ 0 w 53"/>
              <a:gd name="T23" fmla="*/ 32 h 48"/>
              <a:gd name="T24" fmla="*/ 27 w 53"/>
              <a:gd name="T25" fmla="*/ 48 h 48"/>
              <a:gd name="T26" fmla="*/ 27 w 53"/>
              <a:gd name="T27" fmla="*/ 3 h 48"/>
              <a:gd name="T28" fmla="*/ 49 w 53"/>
              <a:gd name="T29" fmla="*/ 16 h 48"/>
              <a:gd name="T30" fmla="*/ 26 w 53"/>
              <a:gd name="T31" fmla="*/ 30 h 48"/>
              <a:gd name="T32" fmla="*/ 4 w 53"/>
              <a:gd name="T33" fmla="*/ 16 h 48"/>
              <a:gd name="T34" fmla="*/ 27 w 53"/>
              <a:gd name="T35" fmla="*/ 3 h 48"/>
              <a:gd name="T36" fmla="*/ 8 w 53"/>
              <a:gd name="T37" fmla="*/ 22 h 48"/>
              <a:gd name="T38" fmla="*/ 27 w 53"/>
              <a:gd name="T39" fmla="*/ 33 h 48"/>
              <a:gd name="T40" fmla="*/ 45 w 53"/>
              <a:gd name="T41" fmla="*/ 22 h 48"/>
              <a:gd name="T42" fmla="*/ 49 w 53"/>
              <a:gd name="T43" fmla="*/ 24 h 48"/>
              <a:gd name="T44" fmla="*/ 26 w 53"/>
              <a:gd name="T45" fmla="*/ 38 h 48"/>
              <a:gd name="T46" fmla="*/ 4 w 53"/>
              <a:gd name="T47" fmla="*/ 24 h 48"/>
              <a:gd name="T48" fmla="*/ 8 w 53"/>
              <a:gd name="T49" fmla="*/ 22 h 48"/>
              <a:gd name="T50" fmla="*/ 27 w 53"/>
              <a:gd name="T51" fmla="*/ 40 h 48"/>
              <a:gd name="T52" fmla="*/ 45 w 53"/>
              <a:gd name="T53" fmla="*/ 29 h 48"/>
              <a:gd name="T54" fmla="*/ 49 w 53"/>
              <a:gd name="T55" fmla="*/ 32 h 48"/>
              <a:gd name="T56" fmla="*/ 26 w 53"/>
              <a:gd name="T57" fmla="*/ 45 h 48"/>
              <a:gd name="T58" fmla="*/ 4 w 53"/>
              <a:gd name="T59" fmla="*/ 32 h 48"/>
              <a:gd name="T60" fmla="*/ 8 w 53"/>
              <a:gd name="T61" fmla="*/ 29 h 48"/>
              <a:gd name="T62" fmla="*/ 27 w 53"/>
              <a:gd name="T63" fmla="*/ 4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53" h="48">
                <a:moveTo>
                  <a:pt x="27" y="48"/>
                </a:moveTo>
                <a:lnTo>
                  <a:pt x="53" y="32"/>
                </a:lnTo>
                <a:lnTo>
                  <a:pt x="47" y="28"/>
                </a:lnTo>
                <a:lnTo>
                  <a:pt x="53" y="24"/>
                </a:lnTo>
                <a:lnTo>
                  <a:pt x="47" y="20"/>
                </a:lnTo>
                <a:lnTo>
                  <a:pt x="53" y="16"/>
                </a:lnTo>
                <a:lnTo>
                  <a:pt x="26" y="0"/>
                </a:lnTo>
                <a:lnTo>
                  <a:pt x="0" y="16"/>
                </a:lnTo>
                <a:lnTo>
                  <a:pt x="6" y="20"/>
                </a:lnTo>
                <a:lnTo>
                  <a:pt x="0" y="24"/>
                </a:lnTo>
                <a:lnTo>
                  <a:pt x="6" y="28"/>
                </a:lnTo>
                <a:lnTo>
                  <a:pt x="0" y="32"/>
                </a:lnTo>
                <a:lnTo>
                  <a:pt x="27" y="48"/>
                </a:lnTo>
                <a:close/>
                <a:moveTo>
                  <a:pt x="27" y="3"/>
                </a:moveTo>
                <a:lnTo>
                  <a:pt x="49" y="16"/>
                </a:lnTo>
                <a:lnTo>
                  <a:pt x="26" y="30"/>
                </a:lnTo>
                <a:lnTo>
                  <a:pt x="4" y="16"/>
                </a:lnTo>
                <a:lnTo>
                  <a:pt x="27" y="3"/>
                </a:lnTo>
                <a:close/>
                <a:moveTo>
                  <a:pt x="8" y="22"/>
                </a:moveTo>
                <a:lnTo>
                  <a:pt x="27" y="33"/>
                </a:lnTo>
                <a:lnTo>
                  <a:pt x="45" y="22"/>
                </a:lnTo>
                <a:lnTo>
                  <a:pt x="49" y="24"/>
                </a:lnTo>
                <a:lnTo>
                  <a:pt x="26" y="38"/>
                </a:lnTo>
                <a:lnTo>
                  <a:pt x="4" y="24"/>
                </a:lnTo>
                <a:lnTo>
                  <a:pt x="8" y="22"/>
                </a:lnTo>
                <a:close/>
                <a:moveTo>
                  <a:pt x="27" y="40"/>
                </a:moveTo>
                <a:lnTo>
                  <a:pt x="45" y="29"/>
                </a:lnTo>
                <a:lnTo>
                  <a:pt x="49" y="32"/>
                </a:lnTo>
                <a:lnTo>
                  <a:pt x="26" y="45"/>
                </a:lnTo>
                <a:lnTo>
                  <a:pt x="4" y="32"/>
                </a:lnTo>
                <a:lnTo>
                  <a:pt x="8" y="29"/>
                </a:lnTo>
                <a:lnTo>
                  <a:pt x="27" y="4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40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4</xdr:row>
      <xdr:rowOff>142876</xdr:rowOff>
    </xdr:from>
    <xdr:to>
      <xdr:col>2</xdr:col>
      <xdr:colOff>7162800</xdr:colOff>
      <xdr:row>5</xdr:row>
      <xdr:rowOff>581025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438400" y="476251"/>
          <a:ext cx="6153150" cy="695324"/>
        </a:xfrm>
        <a:prstGeom prst="rect">
          <a:avLst/>
        </a:prstGeom>
        <a:noFill/>
      </xdr:spPr>
      <xdr:txBody>
        <a:bodyPr vertOverflow="clip" horzOverflow="clip" wrap="square" lIns="0" tIns="0" rIns="0" bIns="0" rtlCol="0" anchor="ctr">
          <a:noAutofit/>
        </a:bodyPr>
        <a:lstStyle/>
        <a:p>
          <a:pPr indent="-274320">
            <a:spcAft>
              <a:spcPts val="900"/>
            </a:spcAft>
          </a:pPr>
          <a:r>
            <a:rPr lang="pt-PT" sz="2200" b="0" i="0" dirty="0" err="1">
              <a:solidFill>
                <a:schemeClr val="bg1"/>
              </a:solidFill>
              <a:latin typeface="Georgia" pitchFamily="18" charset="0"/>
            </a:rPr>
            <a:t>Disclaimer</a:t>
          </a:r>
        </a:p>
      </xdr:txBody>
    </xdr:sp>
    <xdr:clientData/>
  </xdr:twoCellAnchor>
  <xdr:twoCellAnchor>
    <xdr:from>
      <xdr:col>2</xdr:col>
      <xdr:colOff>6709234</xdr:colOff>
      <xdr:row>1</xdr:row>
      <xdr:rowOff>142421</xdr:rowOff>
    </xdr:from>
    <xdr:to>
      <xdr:col>2</xdr:col>
      <xdr:colOff>8314834</xdr:colOff>
      <xdr:row>4</xdr:row>
      <xdr:rowOff>96935</xdr:rowOff>
    </xdr:to>
    <xdr:sp macro="[0]!Rectangle36_Click" textlink="">
      <xdr:nvSpPr>
        <xdr:cNvPr id="17" name="Rectangle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ltGray">
        <a:xfrm>
          <a:off x="8215091" y="187778"/>
          <a:ext cx="1605600" cy="2448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5400" cap="rnd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Simulador do IRS</a:t>
          </a:r>
        </a:p>
      </xdr:txBody>
    </xdr:sp>
    <xdr:clientData/>
  </xdr:twoCellAnchor>
  <xdr:twoCellAnchor>
    <xdr:from>
      <xdr:col>2</xdr:col>
      <xdr:colOff>6709234</xdr:colOff>
      <xdr:row>4</xdr:row>
      <xdr:rowOff>118156</xdr:rowOff>
    </xdr:from>
    <xdr:to>
      <xdr:col>2</xdr:col>
      <xdr:colOff>8314834</xdr:colOff>
      <xdr:row>5</xdr:row>
      <xdr:rowOff>108956</xdr:rowOff>
    </xdr:to>
    <xdr:sp macro="" textlink="">
      <xdr:nvSpPr>
        <xdr:cNvPr id="18" name="Rectangle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 bwMode="ltGray">
        <a:xfrm>
          <a:off x="8201484" y="451531"/>
          <a:ext cx="1605600" cy="2448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5400" cap="rnd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Informações 2020</a:t>
          </a:r>
        </a:p>
      </xdr:txBody>
    </xdr:sp>
    <xdr:clientData/>
  </xdr:twoCellAnchor>
  <xdr:twoCellAnchor>
    <xdr:from>
      <xdr:col>2</xdr:col>
      <xdr:colOff>6718314</xdr:colOff>
      <xdr:row>5</xdr:row>
      <xdr:rowOff>403220</xdr:rowOff>
    </xdr:from>
    <xdr:to>
      <xdr:col>2</xdr:col>
      <xdr:colOff>8323914</xdr:colOff>
      <xdr:row>5</xdr:row>
      <xdr:rowOff>648020</xdr:rowOff>
    </xdr:to>
    <xdr:sp macro="[0]!Group1_Click" textlink="">
      <xdr:nvSpPr>
        <xdr:cNvPr id="19" name="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 bwMode="ltGray">
        <a:xfrm>
          <a:off x="8210564" y="990595"/>
          <a:ext cx="1605600" cy="2448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5400" cap="rnd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Ajuda</a:t>
          </a:r>
        </a:p>
      </xdr:txBody>
    </xdr:sp>
    <xdr:clientData/>
  </xdr:twoCellAnchor>
  <xdr:twoCellAnchor>
    <xdr:from>
      <xdr:col>2</xdr:col>
      <xdr:colOff>6709234</xdr:colOff>
      <xdr:row>5</xdr:row>
      <xdr:rowOff>135397</xdr:rowOff>
    </xdr:from>
    <xdr:to>
      <xdr:col>2</xdr:col>
      <xdr:colOff>8314834</xdr:colOff>
      <xdr:row>5</xdr:row>
      <xdr:rowOff>380197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 bwMode="ltGray">
        <a:xfrm>
          <a:off x="8201484" y="722772"/>
          <a:ext cx="1605600" cy="244800"/>
        </a:xfrm>
        <a:prstGeom prst="rect">
          <a:avLst/>
        </a:prstGeom>
        <a:solidFill>
          <a:schemeClr val="accent6"/>
        </a:solidFill>
        <a:ln w="25400" cap="rnd" cmpd="sng" algn="ctr">
          <a:solidFill>
            <a:schemeClr val="accent6"/>
          </a:solidFill>
          <a:prstDash val="solid"/>
          <a:round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Disclaimer</a:t>
          </a:r>
        </a:p>
      </xdr:txBody>
    </xdr:sp>
    <xdr:clientData/>
  </xdr:twoCellAnchor>
  <xdr:twoCellAnchor editAs="oneCell">
    <xdr:from>
      <xdr:col>0</xdr:col>
      <xdr:colOff>257892</xdr:colOff>
      <xdr:row>4</xdr:row>
      <xdr:rowOff>57150</xdr:rowOff>
    </xdr:from>
    <xdr:to>
      <xdr:col>1</xdr:col>
      <xdr:colOff>583482</xdr:colOff>
      <xdr:row>5</xdr:row>
      <xdr:rowOff>587655</xdr:rowOff>
    </xdr:to>
    <xdr:pic>
      <xdr:nvPicPr>
        <xdr:cNvPr id="7" name="Pictur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892" y="390525"/>
          <a:ext cx="1036790" cy="787680"/>
        </a:xfrm>
        <a:prstGeom prst="rect">
          <a:avLst/>
        </a:prstGeom>
      </xdr:spPr>
    </xdr:pic>
    <xdr:clientData/>
  </xdr:twoCellAnchor>
  <xdr:twoCellAnchor>
    <xdr:from>
      <xdr:col>2</xdr:col>
      <xdr:colOff>447675</xdr:colOff>
      <xdr:row>4</xdr:row>
      <xdr:rowOff>190501</xdr:rowOff>
    </xdr:from>
    <xdr:to>
      <xdr:col>2</xdr:col>
      <xdr:colOff>925978</xdr:colOff>
      <xdr:row>5</xdr:row>
      <xdr:rowOff>411629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pSpPr/>
      </xdr:nvGrpSpPr>
      <xdr:grpSpPr>
        <a:xfrm>
          <a:off x="1944688" y="535782"/>
          <a:ext cx="478303" cy="479891"/>
          <a:chOff x="3162300" y="2697163"/>
          <a:chExt cx="123825" cy="123825"/>
        </a:xfrm>
        <a:solidFill>
          <a:schemeClr val="bg1"/>
        </a:solidFill>
      </xdr:grpSpPr>
      <xdr:sp macro="" textlink="">
        <xdr:nvSpPr>
          <xdr:cNvPr id="15" name="Freeform 160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 noEditPoints="1"/>
          </xdr:cNvSpPr>
        </xdr:nvSpPr>
        <xdr:spPr bwMode="auto">
          <a:xfrm>
            <a:off x="3167063" y="2713038"/>
            <a:ext cx="106363" cy="104775"/>
          </a:xfrm>
          <a:custGeom>
            <a:avLst/>
            <a:gdLst>
              <a:gd name="T0" fmla="*/ 55 w 67"/>
              <a:gd name="T1" fmla="*/ 25 h 66"/>
              <a:gd name="T2" fmla="*/ 62 w 67"/>
              <a:gd name="T3" fmla="*/ 19 h 66"/>
              <a:gd name="T4" fmla="*/ 67 w 67"/>
              <a:gd name="T5" fmla="*/ 14 h 66"/>
              <a:gd name="T6" fmla="*/ 53 w 67"/>
              <a:gd name="T7" fmla="*/ 0 h 66"/>
              <a:gd name="T8" fmla="*/ 48 w 67"/>
              <a:gd name="T9" fmla="*/ 5 h 66"/>
              <a:gd name="T10" fmla="*/ 41 w 67"/>
              <a:gd name="T11" fmla="*/ 12 h 66"/>
              <a:gd name="T12" fmla="*/ 7 w 67"/>
              <a:gd name="T13" fmla="*/ 46 h 66"/>
              <a:gd name="T14" fmla="*/ 0 w 67"/>
              <a:gd name="T15" fmla="*/ 66 h 66"/>
              <a:gd name="T16" fmla="*/ 21 w 67"/>
              <a:gd name="T17" fmla="*/ 60 h 66"/>
              <a:gd name="T18" fmla="*/ 55 w 67"/>
              <a:gd name="T19" fmla="*/ 25 h 66"/>
              <a:gd name="T20" fmla="*/ 55 w 67"/>
              <a:gd name="T21" fmla="*/ 25 h 66"/>
              <a:gd name="T22" fmla="*/ 50 w 67"/>
              <a:gd name="T23" fmla="*/ 7 h 66"/>
              <a:gd name="T24" fmla="*/ 53 w 67"/>
              <a:gd name="T25" fmla="*/ 5 h 66"/>
              <a:gd name="T26" fmla="*/ 62 w 67"/>
              <a:gd name="T27" fmla="*/ 14 h 66"/>
              <a:gd name="T28" fmla="*/ 60 w 67"/>
              <a:gd name="T29" fmla="*/ 16 h 66"/>
              <a:gd name="T30" fmla="*/ 57 w 67"/>
              <a:gd name="T31" fmla="*/ 19 h 66"/>
              <a:gd name="T32" fmla="*/ 47 w 67"/>
              <a:gd name="T33" fmla="*/ 10 h 66"/>
              <a:gd name="T34" fmla="*/ 50 w 67"/>
              <a:gd name="T35" fmla="*/ 7 h 66"/>
              <a:gd name="T36" fmla="*/ 41 w 67"/>
              <a:gd name="T37" fmla="*/ 16 h 66"/>
              <a:gd name="T38" fmla="*/ 45 w 67"/>
              <a:gd name="T39" fmla="*/ 20 h 66"/>
              <a:gd name="T40" fmla="*/ 16 w 67"/>
              <a:gd name="T41" fmla="*/ 48 h 66"/>
              <a:gd name="T42" fmla="*/ 11 w 67"/>
              <a:gd name="T43" fmla="*/ 48 h 66"/>
              <a:gd name="T44" fmla="*/ 10 w 67"/>
              <a:gd name="T45" fmla="*/ 47 h 66"/>
              <a:gd name="T46" fmla="*/ 41 w 67"/>
              <a:gd name="T47" fmla="*/ 16 h 66"/>
              <a:gd name="T48" fmla="*/ 5 w 67"/>
              <a:gd name="T49" fmla="*/ 61 h 66"/>
              <a:gd name="T50" fmla="*/ 6 w 67"/>
              <a:gd name="T51" fmla="*/ 59 h 66"/>
              <a:gd name="T52" fmla="*/ 8 w 67"/>
              <a:gd name="T53" fmla="*/ 61 h 66"/>
              <a:gd name="T54" fmla="*/ 5 w 67"/>
              <a:gd name="T55" fmla="*/ 61 h 66"/>
              <a:gd name="T56" fmla="*/ 11 w 67"/>
              <a:gd name="T57" fmla="*/ 59 h 66"/>
              <a:gd name="T58" fmla="*/ 7 w 67"/>
              <a:gd name="T59" fmla="*/ 55 h 66"/>
              <a:gd name="T60" fmla="*/ 9 w 67"/>
              <a:gd name="T61" fmla="*/ 50 h 66"/>
              <a:gd name="T62" fmla="*/ 10 w 67"/>
              <a:gd name="T63" fmla="*/ 51 h 66"/>
              <a:gd name="T64" fmla="*/ 15 w 67"/>
              <a:gd name="T65" fmla="*/ 51 h 66"/>
              <a:gd name="T66" fmla="*/ 15 w 67"/>
              <a:gd name="T67" fmla="*/ 57 h 66"/>
              <a:gd name="T68" fmla="*/ 17 w 67"/>
              <a:gd name="T69" fmla="*/ 58 h 66"/>
              <a:gd name="T70" fmla="*/ 11 w 67"/>
              <a:gd name="T71" fmla="*/ 59 h 66"/>
              <a:gd name="T72" fmla="*/ 20 w 67"/>
              <a:gd name="T73" fmla="*/ 56 h 66"/>
              <a:gd name="T74" fmla="*/ 19 w 67"/>
              <a:gd name="T75" fmla="*/ 55 h 66"/>
              <a:gd name="T76" fmla="*/ 19 w 67"/>
              <a:gd name="T77" fmla="*/ 50 h 66"/>
              <a:gd name="T78" fmla="*/ 47 w 67"/>
              <a:gd name="T79" fmla="*/ 22 h 66"/>
              <a:gd name="T80" fmla="*/ 50 w 67"/>
              <a:gd name="T81" fmla="*/ 25 h 66"/>
              <a:gd name="T82" fmla="*/ 20 w 67"/>
              <a:gd name="T83" fmla="*/ 56 h 66"/>
              <a:gd name="T84" fmla="*/ 53 w 67"/>
              <a:gd name="T85" fmla="*/ 23 h 66"/>
              <a:gd name="T86" fmla="*/ 44 w 67"/>
              <a:gd name="T87" fmla="*/ 14 h 66"/>
              <a:gd name="T88" fmla="*/ 45 w 67"/>
              <a:gd name="T89" fmla="*/ 12 h 66"/>
              <a:gd name="T90" fmla="*/ 54 w 67"/>
              <a:gd name="T91" fmla="*/ 22 h 66"/>
              <a:gd name="T92" fmla="*/ 53 w 67"/>
              <a:gd name="T93" fmla="*/ 23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67" h="66">
                <a:moveTo>
                  <a:pt x="55" y="25"/>
                </a:moveTo>
                <a:lnTo>
                  <a:pt x="62" y="19"/>
                </a:lnTo>
                <a:lnTo>
                  <a:pt x="67" y="14"/>
                </a:lnTo>
                <a:lnTo>
                  <a:pt x="53" y="0"/>
                </a:lnTo>
                <a:lnTo>
                  <a:pt x="48" y="5"/>
                </a:lnTo>
                <a:lnTo>
                  <a:pt x="41" y="12"/>
                </a:lnTo>
                <a:lnTo>
                  <a:pt x="7" y="46"/>
                </a:lnTo>
                <a:lnTo>
                  <a:pt x="0" y="66"/>
                </a:lnTo>
                <a:lnTo>
                  <a:pt x="21" y="60"/>
                </a:lnTo>
                <a:lnTo>
                  <a:pt x="55" y="25"/>
                </a:lnTo>
                <a:lnTo>
                  <a:pt x="55" y="25"/>
                </a:lnTo>
                <a:close/>
                <a:moveTo>
                  <a:pt x="50" y="7"/>
                </a:moveTo>
                <a:lnTo>
                  <a:pt x="53" y="5"/>
                </a:lnTo>
                <a:lnTo>
                  <a:pt x="62" y="14"/>
                </a:lnTo>
                <a:lnTo>
                  <a:pt x="60" y="16"/>
                </a:lnTo>
                <a:lnTo>
                  <a:pt x="57" y="19"/>
                </a:lnTo>
                <a:lnTo>
                  <a:pt x="47" y="10"/>
                </a:lnTo>
                <a:lnTo>
                  <a:pt x="50" y="7"/>
                </a:lnTo>
                <a:close/>
                <a:moveTo>
                  <a:pt x="41" y="16"/>
                </a:moveTo>
                <a:lnTo>
                  <a:pt x="45" y="20"/>
                </a:lnTo>
                <a:lnTo>
                  <a:pt x="16" y="48"/>
                </a:lnTo>
                <a:lnTo>
                  <a:pt x="11" y="48"/>
                </a:lnTo>
                <a:lnTo>
                  <a:pt x="10" y="47"/>
                </a:lnTo>
                <a:lnTo>
                  <a:pt x="41" y="16"/>
                </a:lnTo>
                <a:close/>
                <a:moveTo>
                  <a:pt x="5" y="61"/>
                </a:moveTo>
                <a:lnTo>
                  <a:pt x="6" y="59"/>
                </a:lnTo>
                <a:lnTo>
                  <a:pt x="8" y="61"/>
                </a:lnTo>
                <a:lnTo>
                  <a:pt x="5" y="61"/>
                </a:lnTo>
                <a:close/>
                <a:moveTo>
                  <a:pt x="11" y="59"/>
                </a:moveTo>
                <a:lnTo>
                  <a:pt x="7" y="55"/>
                </a:lnTo>
                <a:lnTo>
                  <a:pt x="9" y="50"/>
                </a:lnTo>
                <a:lnTo>
                  <a:pt x="10" y="51"/>
                </a:lnTo>
                <a:lnTo>
                  <a:pt x="15" y="51"/>
                </a:lnTo>
                <a:lnTo>
                  <a:pt x="15" y="57"/>
                </a:lnTo>
                <a:lnTo>
                  <a:pt x="17" y="58"/>
                </a:lnTo>
                <a:lnTo>
                  <a:pt x="11" y="59"/>
                </a:lnTo>
                <a:close/>
                <a:moveTo>
                  <a:pt x="20" y="56"/>
                </a:moveTo>
                <a:lnTo>
                  <a:pt x="19" y="55"/>
                </a:lnTo>
                <a:lnTo>
                  <a:pt x="19" y="50"/>
                </a:lnTo>
                <a:lnTo>
                  <a:pt x="47" y="22"/>
                </a:lnTo>
                <a:lnTo>
                  <a:pt x="50" y="25"/>
                </a:lnTo>
                <a:lnTo>
                  <a:pt x="20" y="56"/>
                </a:lnTo>
                <a:close/>
                <a:moveTo>
                  <a:pt x="53" y="23"/>
                </a:moveTo>
                <a:lnTo>
                  <a:pt x="44" y="14"/>
                </a:lnTo>
                <a:lnTo>
                  <a:pt x="45" y="12"/>
                </a:lnTo>
                <a:lnTo>
                  <a:pt x="54" y="22"/>
                </a:lnTo>
                <a:lnTo>
                  <a:pt x="53" y="2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16" name="Freeform 161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>
            <a:spLocks/>
          </xdr:cNvSpPr>
        </xdr:nvSpPr>
        <xdr:spPr bwMode="auto">
          <a:xfrm>
            <a:off x="3162300" y="2697163"/>
            <a:ext cx="123825" cy="123825"/>
          </a:xfrm>
          <a:custGeom>
            <a:avLst/>
            <a:gdLst>
              <a:gd name="T0" fmla="*/ 78 w 78"/>
              <a:gd name="T1" fmla="*/ 0 h 78"/>
              <a:gd name="T2" fmla="*/ 0 w 78"/>
              <a:gd name="T3" fmla="*/ 0 h 78"/>
              <a:gd name="T4" fmla="*/ 0 w 78"/>
              <a:gd name="T5" fmla="*/ 76 h 78"/>
              <a:gd name="T6" fmla="*/ 3 w 78"/>
              <a:gd name="T7" fmla="*/ 76 h 78"/>
              <a:gd name="T8" fmla="*/ 3 w 78"/>
              <a:gd name="T9" fmla="*/ 4 h 78"/>
              <a:gd name="T10" fmla="*/ 74 w 78"/>
              <a:gd name="T11" fmla="*/ 4 h 78"/>
              <a:gd name="T12" fmla="*/ 74 w 78"/>
              <a:gd name="T13" fmla="*/ 75 h 78"/>
              <a:gd name="T14" fmla="*/ 27 w 78"/>
              <a:gd name="T15" fmla="*/ 75 h 78"/>
              <a:gd name="T16" fmla="*/ 27 w 78"/>
              <a:gd name="T17" fmla="*/ 78 h 78"/>
              <a:gd name="T18" fmla="*/ 78 w 78"/>
              <a:gd name="T19" fmla="*/ 78 h 78"/>
              <a:gd name="T20" fmla="*/ 78 w 78"/>
              <a:gd name="T21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8" h="78">
                <a:moveTo>
                  <a:pt x="78" y="0"/>
                </a:moveTo>
                <a:lnTo>
                  <a:pt x="0" y="0"/>
                </a:lnTo>
                <a:lnTo>
                  <a:pt x="0" y="76"/>
                </a:lnTo>
                <a:lnTo>
                  <a:pt x="3" y="76"/>
                </a:lnTo>
                <a:lnTo>
                  <a:pt x="3" y="4"/>
                </a:lnTo>
                <a:lnTo>
                  <a:pt x="74" y="4"/>
                </a:lnTo>
                <a:lnTo>
                  <a:pt x="74" y="75"/>
                </a:lnTo>
                <a:lnTo>
                  <a:pt x="27" y="75"/>
                </a:lnTo>
                <a:lnTo>
                  <a:pt x="27" y="78"/>
                </a:lnTo>
                <a:lnTo>
                  <a:pt x="78" y="78"/>
                </a:lnTo>
                <a:lnTo>
                  <a:pt x="78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10</xdr:row>
      <xdr:rowOff>28575</xdr:rowOff>
    </xdr:from>
    <xdr:to>
      <xdr:col>2</xdr:col>
      <xdr:colOff>676275</xdr:colOff>
      <xdr:row>12</xdr:row>
      <xdr:rowOff>28575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ltGray">
        <a:xfrm>
          <a:off x="1524000" y="1943100"/>
          <a:ext cx="476250" cy="361950"/>
        </a:xfrm>
        <a:prstGeom prst="rect">
          <a:avLst/>
        </a:prstGeom>
        <a:solidFill>
          <a:schemeClr val="accent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 dirty="0" err="1">
            <a:solidFill>
              <a:schemeClr val="bg1"/>
            </a:solidFill>
            <a:latin typeface="Georgia" pitchFamily="18" charset="0"/>
          </a:endParaRPr>
        </a:p>
      </xdr:txBody>
    </xdr:sp>
    <xdr:clientData/>
  </xdr:twoCellAnchor>
  <xdr:twoCellAnchor>
    <xdr:from>
      <xdr:col>2</xdr:col>
      <xdr:colOff>542925</xdr:colOff>
      <xdr:row>10</xdr:row>
      <xdr:rowOff>28574</xdr:rowOff>
    </xdr:from>
    <xdr:to>
      <xdr:col>4</xdr:col>
      <xdr:colOff>561975</xdr:colOff>
      <xdr:row>12</xdr:row>
      <xdr:rowOff>28575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 bwMode="auto">
        <a:xfrm>
          <a:off x="1927225" y="1711324"/>
          <a:ext cx="8756650" cy="3556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108000" rtlCol="0" anchor="t"/>
        <a:lstStyle/>
        <a:p>
          <a:pPr algn="l"/>
          <a:r>
            <a:rPr lang="pt-PT" sz="1250" b="1" i="0">
              <a:latin typeface="+mn-lt"/>
            </a:rPr>
            <a:t>O Simulador requer a ativação</a:t>
          </a:r>
          <a:r>
            <a:rPr lang="pt-PT" sz="1250" b="1" i="0" baseline="0">
              <a:latin typeface="+mn-lt"/>
            </a:rPr>
            <a:t> de macros</a:t>
          </a:r>
        </a:p>
        <a:p>
          <a:pPr algn="l"/>
          <a:endParaRPr lang="pt-PT" sz="1250" b="0" i="0" baseline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466764</xdr:colOff>
      <xdr:row>91</xdr:row>
      <xdr:rowOff>47637</xdr:rowOff>
    </xdr:from>
    <xdr:to>
      <xdr:col>2</xdr:col>
      <xdr:colOff>733466</xdr:colOff>
      <xdr:row>91</xdr:row>
      <xdr:rowOff>123837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 bwMode="auto">
        <a:xfrm>
          <a:off x="1790739" y="16402062"/>
          <a:ext cx="266702" cy="76200"/>
        </a:xfrm>
        <a:prstGeom prst="rect">
          <a:avLst/>
        </a:prstGeom>
        <a:grp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2</xdr:col>
      <xdr:colOff>4686301</xdr:colOff>
      <xdr:row>16</xdr:row>
      <xdr:rowOff>171449</xdr:rowOff>
    </xdr:from>
    <xdr:to>
      <xdr:col>4</xdr:col>
      <xdr:colOff>561975</xdr:colOff>
      <xdr:row>32</xdr:row>
      <xdr:rowOff>66675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 bwMode="auto">
        <a:xfrm>
          <a:off x="6010276" y="2914649"/>
          <a:ext cx="4219574" cy="279082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108000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250" b="1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Passos para o utilizador que possua o Microsoft Office Excel em Inglês: </a:t>
          </a:r>
        </a:p>
        <a:p>
          <a:pPr algn="l"/>
          <a:endParaRPr lang="pt-PT" sz="125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pt-P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Quando abre um ficheiro que tem macros, a barra de mensagens amarela é apresentada com um ícone de escudo e o botão </a:t>
          </a:r>
          <a:r>
            <a:rPr lang="pt-PT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Enable Content</a:t>
          </a:r>
          <a:r>
            <a:rPr lang="pt-P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pt-PT" sz="1400">
            <a:solidFill>
              <a:sysClr val="windowText" lastClr="000000"/>
            </a:solidFill>
            <a:effectLst/>
          </a:endParaRPr>
        </a:p>
        <a:p>
          <a:r>
            <a:rPr lang="pt-P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 </a:t>
          </a:r>
          <a:r>
            <a:rPr lang="pt-PT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Barra de Mensagens abaixo</a:t>
          </a:r>
          <a:r>
            <a:rPr lang="pt-P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</a:t>
          </a:r>
          <a:endParaRPr lang="pt-PT" sz="1400">
            <a:solidFill>
              <a:sysClr val="windowText" lastClr="000000"/>
            </a:solidFill>
            <a:effectLst/>
          </a:endParaRPr>
        </a:p>
        <a:p>
          <a:endParaRPr lang="pt-PT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pt-PT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Clique em </a:t>
          </a:r>
          <a:r>
            <a:rPr lang="pt-PT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Enable Content</a:t>
          </a:r>
          <a:r>
            <a:rPr lang="pt-P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pt-PT" sz="14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971551</xdr:colOff>
      <xdr:row>2</xdr:row>
      <xdr:rowOff>28575</xdr:rowOff>
    </xdr:from>
    <xdr:to>
      <xdr:col>2</xdr:col>
      <xdr:colOff>7534275</xdr:colOff>
      <xdr:row>5</xdr:row>
      <xdr:rowOff>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2295526" y="447675"/>
          <a:ext cx="6562724" cy="600075"/>
        </a:xfrm>
        <a:prstGeom prst="rect">
          <a:avLst/>
        </a:prstGeom>
        <a:noFill/>
      </xdr:spPr>
      <xdr:txBody>
        <a:bodyPr vertOverflow="clip" horzOverflow="clip" wrap="square" lIns="0" tIns="0" rIns="0" bIns="0" rtlCol="0" anchor="ctr">
          <a:noAutofit/>
        </a:bodyPr>
        <a:lstStyle/>
        <a:p>
          <a:pPr indent="-274320">
            <a:spcAft>
              <a:spcPts val="900"/>
            </a:spcAft>
          </a:pPr>
          <a:r>
            <a:rPr lang="pt-PT" sz="2200" b="0" i="0" dirty="0" err="1">
              <a:solidFill>
                <a:schemeClr val="bg1"/>
              </a:solidFill>
              <a:latin typeface="Georgia" pitchFamily="18" charset="0"/>
            </a:rPr>
            <a:t>Ajuda na</a:t>
          </a:r>
          <a:r>
            <a:rPr lang="pt-PT" sz="2200" b="0" i="0" baseline="0" dirty="0" err="1">
              <a:solidFill>
                <a:schemeClr val="bg1"/>
              </a:solidFill>
              <a:latin typeface="Georgia" pitchFamily="18" charset="0"/>
            </a:rPr>
            <a:t> ativação de macros</a:t>
          </a:r>
          <a:endParaRPr lang="pt-PT" sz="2200" b="0" i="0" dirty="0" err="1">
            <a:solidFill>
              <a:schemeClr val="bg1"/>
            </a:solidFill>
            <a:latin typeface="Georgia" pitchFamily="18" charset="0"/>
          </a:endParaRPr>
        </a:p>
      </xdr:txBody>
    </xdr:sp>
    <xdr:clientData/>
  </xdr:twoCellAnchor>
  <xdr:twoCellAnchor>
    <xdr:from>
      <xdr:col>2</xdr:col>
      <xdr:colOff>4352923</xdr:colOff>
      <xdr:row>79</xdr:row>
      <xdr:rowOff>66674</xdr:rowOff>
    </xdr:from>
    <xdr:to>
      <xdr:col>2</xdr:col>
      <xdr:colOff>4723586</xdr:colOff>
      <xdr:row>81</xdr:row>
      <xdr:rowOff>111792</xdr:rowOff>
    </xdr:to>
    <xdr:sp macro="" textlink="">
      <xdr:nvSpPr>
        <xdr:cNvPr id="50" name="Freeform 4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EditPoints="1"/>
        </xdr:cNvSpPr>
      </xdr:nvSpPr>
      <xdr:spPr bwMode="auto">
        <a:xfrm>
          <a:off x="5676898" y="14277974"/>
          <a:ext cx="370663" cy="407068"/>
        </a:xfrm>
        <a:custGeom>
          <a:avLst/>
          <a:gdLst>
            <a:gd name="T0" fmla="*/ 50 w 284"/>
            <a:gd name="T1" fmla="*/ 26 h 336"/>
            <a:gd name="T2" fmla="*/ 170 w 284"/>
            <a:gd name="T3" fmla="*/ 0 h 336"/>
            <a:gd name="T4" fmla="*/ 182 w 284"/>
            <a:gd name="T5" fmla="*/ 2 h 336"/>
            <a:gd name="T6" fmla="*/ 200 w 284"/>
            <a:gd name="T7" fmla="*/ 52 h 336"/>
            <a:gd name="T8" fmla="*/ 180 w 284"/>
            <a:gd name="T9" fmla="*/ 20 h 336"/>
            <a:gd name="T10" fmla="*/ 162 w 284"/>
            <a:gd name="T11" fmla="*/ 20 h 336"/>
            <a:gd name="T12" fmla="*/ 142 w 284"/>
            <a:gd name="T13" fmla="*/ 52 h 336"/>
            <a:gd name="T14" fmla="*/ 204 w 284"/>
            <a:gd name="T15" fmla="*/ 326 h 336"/>
            <a:gd name="T16" fmla="*/ 16 w 284"/>
            <a:gd name="T17" fmla="*/ 336 h 336"/>
            <a:gd name="T18" fmla="*/ 0 w 284"/>
            <a:gd name="T19" fmla="*/ 92 h 336"/>
            <a:gd name="T20" fmla="*/ 16 w 284"/>
            <a:gd name="T21" fmla="*/ 76 h 336"/>
            <a:gd name="T22" fmla="*/ 204 w 284"/>
            <a:gd name="T23" fmla="*/ 86 h 336"/>
            <a:gd name="T24" fmla="*/ 66 w 284"/>
            <a:gd name="T25" fmla="*/ 278 h 336"/>
            <a:gd name="T26" fmla="*/ 38 w 284"/>
            <a:gd name="T27" fmla="*/ 272 h 336"/>
            <a:gd name="T28" fmla="*/ 28 w 284"/>
            <a:gd name="T29" fmla="*/ 300 h 336"/>
            <a:gd name="T30" fmla="*/ 38 w 284"/>
            <a:gd name="T31" fmla="*/ 310 h 336"/>
            <a:gd name="T32" fmla="*/ 66 w 284"/>
            <a:gd name="T33" fmla="*/ 304 h 336"/>
            <a:gd name="T34" fmla="*/ 66 w 284"/>
            <a:gd name="T35" fmla="*/ 222 h 336"/>
            <a:gd name="T36" fmla="*/ 38 w 284"/>
            <a:gd name="T37" fmla="*/ 216 h 336"/>
            <a:gd name="T38" fmla="*/ 28 w 284"/>
            <a:gd name="T39" fmla="*/ 246 h 336"/>
            <a:gd name="T40" fmla="*/ 38 w 284"/>
            <a:gd name="T41" fmla="*/ 256 h 336"/>
            <a:gd name="T42" fmla="*/ 66 w 284"/>
            <a:gd name="T43" fmla="*/ 250 h 336"/>
            <a:gd name="T44" fmla="*/ 66 w 284"/>
            <a:gd name="T45" fmla="*/ 168 h 336"/>
            <a:gd name="T46" fmla="*/ 38 w 284"/>
            <a:gd name="T47" fmla="*/ 162 h 336"/>
            <a:gd name="T48" fmla="*/ 28 w 284"/>
            <a:gd name="T49" fmla="*/ 192 h 336"/>
            <a:gd name="T50" fmla="*/ 38 w 284"/>
            <a:gd name="T51" fmla="*/ 202 h 336"/>
            <a:gd name="T52" fmla="*/ 66 w 284"/>
            <a:gd name="T53" fmla="*/ 196 h 336"/>
            <a:gd name="T54" fmla="*/ 122 w 284"/>
            <a:gd name="T55" fmla="*/ 278 h 336"/>
            <a:gd name="T56" fmla="*/ 94 w 284"/>
            <a:gd name="T57" fmla="*/ 272 h 336"/>
            <a:gd name="T58" fmla="*/ 84 w 284"/>
            <a:gd name="T59" fmla="*/ 300 h 336"/>
            <a:gd name="T60" fmla="*/ 94 w 284"/>
            <a:gd name="T61" fmla="*/ 310 h 336"/>
            <a:gd name="T62" fmla="*/ 122 w 284"/>
            <a:gd name="T63" fmla="*/ 304 h 336"/>
            <a:gd name="T64" fmla="*/ 122 w 284"/>
            <a:gd name="T65" fmla="*/ 222 h 336"/>
            <a:gd name="T66" fmla="*/ 94 w 284"/>
            <a:gd name="T67" fmla="*/ 216 h 336"/>
            <a:gd name="T68" fmla="*/ 84 w 284"/>
            <a:gd name="T69" fmla="*/ 246 h 336"/>
            <a:gd name="T70" fmla="*/ 94 w 284"/>
            <a:gd name="T71" fmla="*/ 256 h 336"/>
            <a:gd name="T72" fmla="*/ 122 w 284"/>
            <a:gd name="T73" fmla="*/ 250 h 336"/>
            <a:gd name="T74" fmla="*/ 112 w 284"/>
            <a:gd name="T75" fmla="*/ 202 h 336"/>
            <a:gd name="T76" fmla="*/ 122 w 284"/>
            <a:gd name="T77" fmla="*/ 172 h 336"/>
            <a:gd name="T78" fmla="*/ 112 w 284"/>
            <a:gd name="T79" fmla="*/ 162 h 336"/>
            <a:gd name="T80" fmla="*/ 84 w 284"/>
            <a:gd name="T81" fmla="*/ 168 h 336"/>
            <a:gd name="T82" fmla="*/ 86 w 284"/>
            <a:gd name="T83" fmla="*/ 198 h 336"/>
            <a:gd name="T84" fmla="*/ 176 w 284"/>
            <a:gd name="T85" fmla="*/ 226 h 336"/>
            <a:gd name="T86" fmla="*/ 148 w 284"/>
            <a:gd name="T87" fmla="*/ 216 h 336"/>
            <a:gd name="T88" fmla="*/ 138 w 284"/>
            <a:gd name="T89" fmla="*/ 226 h 336"/>
            <a:gd name="T90" fmla="*/ 140 w 284"/>
            <a:gd name="T91" fmla="*/ 308 h 336"/>
            <a:gd name="T92" fmla="*/ 170 w 284"/>
            <a:gd name="T93" fmla="*/ 310 h 336"/>
            <a:gd name="T94" fmla="*/ 176 w 284"/>
            <a:gd name="T95" fmla="*/ 226 h 336"/>
            <a:gd name="T96" fmla="*/ 170 w 284"/>
            <a:gd name="T97" fmla="*/ 164 h 336"/>
            <a:gd name="T98" fmla="*/ 140 w 284"/>
            <a:gd name="T99" fmla="*/ 166 h 336"/>
            <a:gd name="T100" fmla="*/ 138 w 284"/>
            <a:gd name="T101" fmla="*/ 196 h 336"/>
            <a:gd name="T102" fmla="*/ 166 w 284"/>
            <a:gd name="T103" fmla="*/ 202 h 336"/>
            <a:gd name="T104" fmla="*/ 176 w 284"/>
            <a:gd name="T105" fmla="*/ 172 h 336"/>
            <a:gd name="T106" fmla="*/ 176 w 284"/>
            <a:gd name="T107" fmla="*/ 104 h 336"/>
            <a:gd name="T108" fmla="*/ 264 w 284"/>
            <a:gd name="T109" fmla="*/ 162 h 336"/>
            <a:gd name="T110" fmla="*/ 244 w 284"/>
            <a:gd name="T111" fmla="*/ 138 h 336"/>
            <a:gd name="T112" fmla="*/ 238 w 284"/>
            <a:gd name="T113" fmla="*/ 124 h 336"/>
            <a:gd name="T114" fmla="*/ 228 w 284"/>
            <a:gd name="T115" fmla="*/ 128 h 336"/>
            <a:gd name="T116" fmla="*/ 226 w 284"/>
            <a:gd name="T117" fmla="*/ 196 h 336"/>
            <a:gd name="T118" fmla="*/ 234 w 284"/>
            <a:gd name="T119" fmla="*/ 204 h 336"/>
            <a:gd name="T120" fmla="*/ 276 w 284"/>
            <a:gd name="T121" fmla="*/ 190 h 336"/>
            <a:gd name="T122" fmla="*/ 284 w 284"/>
            <a:gd name="T123" fmla="*/ 174 h 336"/>
            <a:gd name="T124" fmla="*/ 280 w 284"/>
            <a:gd name="T125" fmla="*/ 166 h 3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84" h="336">
              <a:moveTo>
                <a:pt x="76" y="52"/>
              </a:moveTo>
              <a:lnTo>
                <a:pt x="50" y="52"/>
              </a:lnTo>
              <a:lnTo>
                <a:pt x="50" y="26"/>
              </a:lnTo>
              <a:lnTo>
                <a:pt x="50" y="26"/>
              </a:lnTo>
              <a:lnTo>
                <a:pt x="50" y="26"/>
              </a:lnTo>
              <a:lnTo>
                <a:pt x="52" y="16"/>
              </a:lnTo>
              <a:lnTo>
                <a:pt x="58" y="8"/>
              </a:lnTo>
              <a:lnTo>
                <a:pt x="66" y="2"/>
              </a:lnTo>
              <a:lnTo>
                <a:pt x="76" y="0"/>
              </a:lnTo>
              <a:lnTo>
                <a:pt x="170" y="0"/>
              </a:lnTo>
              <a:lnTo>
                <a:pt x="170" y="0"/>
              </a:lnTo>
              <a:lnTo>
                <a:pt x="170" y="0"/>
              </a:lnTo>
              <a:lnTo>
                <a:pt x="170" y="0"/>
              </a:lnTo>
              <a:lnTo>
                <a:pt x="176" y="2"/>
              </a:lnTo>
              <a:lnTo>
                <a:pt x="182" y="2"/>
              </a:lnTo>
              <a:lnTo>
                <a:pt x="192" y="10"/>
              </a:lnTo>
              <a:lnTo>
                <a:pt x="198" y="18"/>
              </a:lnTo>
              <a:lnTo>
                <a:pt x="200" y="24"/>
              </a:lnTo>
              <a:lnTo>
                <a:pt x="200" y="30"/>
              </a:lnTo>
              <a:lnTo>
                <a:pt x="200" y="52"/>
              </a:lnTo>
              <a:lnTo>
                <a:pt x="184" y="52"/>
              </a:lnTo>
              <a:lnTo>
                <a:pt x="184" y="30"/>
              </a:lnTo>
              <a:lnTo>
                <a:pt x="184" y="30"/>
              </a:lnTo>
              <a:lnTo>
                <a:pt x="184" y="24"/>
              </a:lnTo>
              <a:lnTo>
                <a:pt x="180" y="20"/>
              </a:lnTo>
              <a:lnTo>
                <a:pt x="176" y="18"/>
              </a:lnTo>
              <a:lnTo>
                <a:pt x="170" y="16"/>
              </a:lnTo>
              <a:lnTo>
                <a:pt x="170" y="16"/>
              </a:lnTo>
              <a:lnTo>
                <a:pt x="166" y="18"/>
              </a:lnTo>
              <a:lnTo>
                <a:pt x="162" y="20"/>
              </a:lnTo>
              <a:lnTo>
                <a:pt x="158" y="24"/>
              </a:lnTo>
              <a:lnTo>
                <a:pt x="158" y="30"/>
              </a:lnTo>
              <a:lnTo>
                <a:pt x="158" y="52"/>
              </a:lnTo>
              <a:lnTo>
                <a:pt x="150" y="52"/>
              </a:lnTo>
              <a:lnTo>
                <a:pt x="142" y="52"/>
              </a:lnTo>
              <a:lnTo>
                <a:pt x="76" y="52"/>
              </a:lnTo>
              <a:close/>
              <a:moveTo>
                <a:pt x="206" y="92"/>
              </a:moveTo>
              <a:lnTo>
                <a:pt x="206" y="320"/>
              </a:lnTo>
              <a:lnTo>
                <a:pt x="206" y="320"/>
              </a:lnTo>
              <a:lnTo>
                <a:pt x="204" y="326"/>
              </a:lnTo>
              <a:lnTo>
                <a:pt x="200" y="332"/>
              </a:lnTo>
              <a:lnTo>
                <a:pt x="196" y="334"/>
              </a:lnTo>
              <a:lnTo>
                <a:pt x="190" y="336"/>
              </a:lnTo>
              <a:lnTo>
                <a:pt x="16" y="336"/>
              </a:lnTo>
              <a:lnTo>
                <a:pt x="16" y="336"/>
              </a:lnTo>
              <a:lnTo>
                <a:pt x="10" y="334"/>
              </a:lnTo>
              <a:lnTo>
                <a:pt x="4" y="332"/>
              </a:lnTo>
              <a:lnTo>
                <a:pt x="2" y="326"/>
              </a:lnTo>
              <a:lnTo>
                <a:pt x="0" y="320"/>
              </a:lnTo>
              <a:lnTo>
                <a:pt x="0" y="92"/>
              </a:lnTo>
              <a:lnTo>
                <a:pt x="0" y="92"/>
              </a:lnTo>
              <a:lnTo>
                <a:pt x="2" y="86"/>
              </a:lnTo>
              <a:lnTo>
                <a:pt x="4" y="80"/>
              </a:lnTo>
              <a:lnTo>
                <a:pt x="10" y="78"/>
              </a:lnTo>
              <a:lnTo>
                <a:pt x="16" y="76"/>
              </a:lnTo>
              <a:lnTo>
                <a:pt x="190" y="76"/>
              </a:lnTo>
              <a:lnTo>
                <a:pt x="190" y="76"/>
              </a:lnTo>
              <a:lnTo>
                <a:pt x="196" y="78"/>
              </a:lnTo>
              <a:lnTo>
                <a:pt x="200" y="80"/>
              </a:lnTo>
              <a:lnTo>
                <a:pt x="204" y="86"/>
              </a:lnTo>
              <a:lnTo>
                <a:pt x="206" y="92"/>
              </a:lnTo>
              <a:lnTo>
                <a:pt x="206" y="92"/>
              </a:lnTo>
              <a:close/>
              <a:moveTo>
                <a:pt x="68" y="282"/>
              </a:moveTo>
              <a:lnTo>
                <a:pt x="68" y="282"/>
              </a:lnTo>
              <a:lnTo>
                <a:pt x="66" y="278"/>
              </a:lnTo>
              <a:lnTo>
                <a:pt x="64" y="274"/>
              </a:lnTo>
              <a:lnTo>
                <a:pt x="62" y="272"/>
              </a:lnTo>
              <a:lnTo>
                <a:pt x="58" y="272"/>
              </a:lnTo>
              <a:lnTo>
                <a:pt x="38" y="272"/>
              </a:lnTo>
              <a:lnTo>
                <a:pt x="38" y="272"/>
              </a:lnTo>
              <a:lnTo>
                <a:pt x="34" y="272"/>
              </a:lnTo>
              <a:lnTo>
                <a:pt x="32" y="274"/>
              </a:lnTo>
              <a:lnTo>
                <a:pt x="30" y="278"/>
              </a:lnTo>
              <a:lnTo>
                <a:pt x="28" y="282"/>
              </a:lnTo>
              <a:lnTo>
                <a:pt x="28" y="300"/>
              </a:lnTo>
              <a:lnTo>
                <a:pt x="28" y="300"/>
              </a:lnTo>
              <a:lnTo>
                <a:pt x="30" y="304"/>
              </a:lnTo>
              <a:lnTo>
                <a:pt x="32" y="308"/>
              </a:lnTo>
              <a:lnTo>
                <a:pt x="34" y="310"/>
              </a:lnTo>
              <a:lnTo>
                <a:pt x="38" y="310"/>
              </a:lnTo>
              <a:lnTo>
                <a:pt x="58" y="310"/>
              </a:lnTo>
              <a:lnTo>
                <a:pt x="58" y="310"/>
              </a:lnTo>
              <a:lnTo>
                <a:pt x="62" y="310"/>
              </a:lnTo>
              <a:lnTo>
                <a:pt x="64" y="308"/>
              </a:lnTo>
              <a:lnTo>
                <a:pt x="66" y="304"/>
              </a:lnTo>
              <a:lnTo>
                <a:pt x="68" y="300"/>
              </a:lnTo>
              <a:lnTo>
                <a:pt x="68" y="282"/>
              </a:lnTo>
              <a:close/>
              <a:moveTo>
                <a:pt x="68" y="226"/>
              </a:moveTo>
              <a:lnTo>
                <a:pt x="68" y="226"/>
              </a:lnTo>
              <a:lnTo>
                <a:pt x="66" y="222"/>
              </a:lnTo>
              <a:lnTo>
                <a:pt x="64" y="220"/>
              </a:lnTo>
              <a:lnTo>
                <a:pt x="62" y="218"/>
              </a:lnTo>
              <a:lnTo>
                <a:pt x="58" y="216"/>
              </a:lnTo>
              <a:lnTo>
                <a:pt x="38" y="216"/>
              </a:lnTo>
              <a:lnTo>
                <a:pt x="38" y="216"/>
              </a:lnTo>
              <a:lnTo>
                <a:pt x="34" y="218"/>
              </a:lnTo>
              <a:lnTo>
                <a:pt x="32" y="220"/>
              </a:lnTo>
              <a:lnTo>
                <a:pt x="30" y="222"/>
              </a:lnTo>
              <a:lnTo>
                <a:pt x="28" y="226"/>
              </a:lnTo>
              <a:lnTo>
                <a:pt x="28" y="246"/>
              </a:lnTo>
              <a:lnTo>
                <a:pt x="28" y="246"/>
              </a:lnTo>
              <a:lnTo>
                <a:pt x="30" y="250"/>
              </a:lnTo>
              <a:lnTo>
                <a:pt x="32" y="252"/>
              </a:lnTo>
              <a:lnTo>
                <a:pt x="34" y="254"/>
              </a:lnTo>
              <a:lnTo>
                <a:pt x="38" y="256"/>
              </a:lnTo>
              <a:lnTo>
                <a:pt x="58" y="256"/>
              </a:lnTo>
              <a:lnTo>
                <a:pt x="58" y="256"/>
              </a:lnTo>
              <a:lnTo>
                <a:pt x="62" y="254"/>
              </a:lnTo>
              <a:lnTo>
                <a:pt x="64" y="252"/>
              </a:lnTo>
              <a:lnTo>
                <a:pt x="66" y="250"/>
              </a:lnTo>
              <a:lnTo>
                <a:pt x="68" y="246"/>
              </a:lnTo>
              <a:lnTo>
                <a:pt x="68" y="226"/>
              </a:lnTo>
              <a:close/>
              <a:moveTo>
                <a:pt x="68" y="172"/>
              </a:moveTo>
              <a:lnTo>
                <a:pt x="68" y="172"/>
              </a:lnTo>
              <a:lnTo>
                <a:pt x="66" y="168"/>
              </a:lnTo>
              <a:lnTo>
                <a:pt x="64" y="166"/>
              </a:lnTo>
              <a:lnTo>
                <a:pt x="62" y="164"/>
              </a:lnTo>
              <a:lnTo>
                <a:pt x="58" y="162"/>
              </a:lnTo>
              <a:lnTo>
                <a:pt x="38" y="162"/>
              </a:lnTo>
              <a:lnTo>
                <a:pt x="38" y="162"/>
              </a:lnTo>
              <a:lnTo>
                <a:pt x="34" y="164"/>
              </a:lnTo>
              <a:lnTo>
                <a:pt x="32" y="166"/>
              </a:lnTo>
              <a:lnTo>
                <a:pt x="30" y="168"/>
              </a:lnTo>
              <a:lnTo>
                <a:pt x="28" y="172"/>
              </a:lnTo>
              <a:lnTo>
                <a:pt x="28" y="192"/>
              </a:lnTo>
              <a:lnTo>
                <a:pt x="28" y="192"/>
              </a:lnTo>
              <a:lnTo>
                <a:pt x="30" y="196"/>
              </a:lnTo>
              <a:lnTo>
                <a:pt x="32" y="198"/>
              </a:lnTo>
              <a:lnTo>
                <a:pt x="34" y="200"/>
              </a:lnTo>
              <a:lnTo>
                <a:pt x="38" y="202"/>
              </a:lnTo>
              <a:lnTo>
                <a:pt x="58" y="202"/>
              </a:lnTo>
              <a:lnTo>
                <a:pt x="58" y="202"/>
              </a:lnTo>
              <a:lnTo>
                <a:pt x="62" y="200"/>
              </a:lnTo>
              <a:lnTo>
                <a:pt x="64" y="198"/>
              </a:lnTo>
              <a:lnTo>
                <a:pt x="66" y="196"/>
              </a:lnTo>
              <a:lnTo>
                <a:pt x="68" y="192"/>
              </a:lnTo>
              <a:lnTo>
                <a:pt x="68" y="172"/>
              </a:lnTo>
              <a:close/>
              <a:moveTo>
                <a:pt x="122" y="282"/>
              </a:moveTo>
              <a:lnTo>
                <a:pt x="122" y="282"/>
              </a:lnTo>
              <a:lnTo>
                <a:pt x="122" y="278"/>
              </a:lnTo>
              <a:lnTo>
                <a:pt x="120" y="274"/>
              </a:lnTo>
              <a:lnTo>
                <a:pt x="116" y="272"/>
              </a:lnTo>
              <a:lnTo>
                <a:pt x="112" y="272"/>
              </a:lnTo>
              <a:lnTo>
                <a:pt x="94" y="272"/>
              </a:lnTo>
              <a:lnTo>
                <a:pt x="94" y="272"/>
              </a:lnTo>
              <a:lnTo>
                <a:pt x="90" y="272"/>
              </a:lnTo>
              <a:lnTo>
                <a:pt x="86" y="274"/>
              </a:lnTo>
              <a:lnTo>
                <a:pt x="84" y="278"/>
              </a:lnTo>
              <a:lnTo>
                <a:pt x="84" y="282"/>
              </a:lnTo>
              <a:lnTo>
                <a:pt x="84" y="300"/>
              </a:lnTo>
              <a:lnTo>
                <a:pt x="84" y="300"/>
              </a:lnTo>
              <a:lnTo>
                <a:pt x="84" y="304"/>
              </a:lnTo>
              <a:lnTo>
                <a:pt x="86" y="308"/>
              </a:lnTo>
              <a:lnTo>
                <a:pt x="90" y="310"/>
              </a:lnTo>
              <a:lnTo>
                <a:pt x="94" y="310"/>
              </a:lnTo>
              <a:lnTo>
                <a:pt x="112" y="310"/>
              </a:lnTo>
              <a:lnTo>
                <a:pt x="112" y="310"/>
              </a:lnTo>
              <a:lnTo>
                <a:pt x="116" y="310"/>
              </a:lnTo>
              <a:lnTo>
                <a:pt x="120" y="308"/>
              </a:lnTo>
              <a:lnTo>
                <a:pt x="122" y="304"/>
              </a:lnTo>
              <a:lnTo>
                <a:pt x="122" y="300"/>
              </a:lnTo>
              <a:lnTo>
                <a:pt x="122" y="282"/>
              </a:lnTo>
              <a:close/>
              <a:moveTo>
                <a:pt x="122" y="226"/>
              </a:moveTo>
              <a:lnTo>
                <a:pt x="122" y="226"/>
              </a:lnTo>
              <a:lnTo>
                <a:pt x="122" y="222"/>
              </a:lnTo>
              <a:lnTo>
                <a:pt x="120" y="220"/>
              </a:lnTo>
              <a:lnTo>
                <a:pt x="116" y="218"/>
              </a:lnTo>
              <a:lnTo>
                <a:pt x="112" y="216"/>
              </a:lnTo>
              <a:lnTo>
                <a:pt x="94" y="216"/>
              </a:lnTo>
              <a:lnTo>
                <a:pt x="94" y="216"/>
              </a:lnTo>
              <a:lnTo>
                <a:pt x="90" y="218"/>
              </a:lnTo>
              <a:lnTo>
                <a:pt x="86" y="220"/>
              </a:lnTo>
              <a:lnTo>
                <a:pt x="84" y="222"/>
              </a:lnTo>
              <a:lnTo>
                <a:pt x="84" y="226"/>
              </a:lnTo>
              <a:lnTo>
                <a:pt x="84" y="246"/>
              </a:lnTo>
              <a:lnTo>
                <a:pt x="84" y="246"/>
              </a:lnTo>
              <a:lnTo>
                <a:pt x="84" y="250"/>
              </a:lnTo>
              <a:lnTo>
                <a:pt x="86" y="252"/>
              </a:lnTo>
              <a:lnTo>
                <a:pt x="90" y="254"/>
              </a:lnTo>
              <a:lnTo>
                <a:pt x="94" y="256"/>
              </a:lnTo>
              <a:lnTo>
                <a:pt x="112" y="256"/>
              </a:lnTo>
              <a:lnTo>
                <a:pt x="112" y="256"/>
              </a:lnTo>
              <a:lnTo>
                <a:pt x="116" y="254"/>
              </a:lnTo>
              <a:lnTo>
                <a:pt x="120" y="252"/>
              </a:lnTo>
              <a:lnTo>
                <a:pt x="122" y="250"/>
              </a:lnTo>
              <a:lnTo>
                <a:pt x="122" y="246"/>
              </a:lnTo>
              <a:lnTo>
                <a:pt x="122" y="226"/>
              </a:lnTo>
              <a:close/>
              <a:moveTo>
                <a:pt x="94" y="202"/>
              </a:moveTo>
              <a:lnTo>
                <a:pt x="112" y="202"/>
              </a:lnTo>
              <a:lnTo>
                <a:pt x="112" y="202"/>
              </a:lnTo>
              <a:lnTo>
                <a:pt x="116" y="200"/>
              </a:lnTo>
              <a:lnTo>
                <a:pt x="120" y="198"/>
              </a:lnTo>
              <a:lnTo>
                <a:pt x="122" y="196"/>
              </a:lnTo>
              <a:lnTo>
                <a:pt x="122" y="192"/>
              </a:lnTo>
              <a:lnTo>
                <a:pt x="122" y="172"/>
              </a:lnTo>
              <a:lnTo>
                <a:pt x="122" y="172"/>
              </a:lnTo>
              <a:lnTo>
                <a:pt x="122" y="168"/>
              </a:lnTo>
              <a:lnTo>
                <a:pt x="120" y="166"/>
              </a:lnTo>
              <a:lnTo>
                <a:pt x="116" y="164"/>
              </a:lnTo>
              <a:lnTo>
                <a:pt x="112" y="162"/>
              </a:lnTo>
              <a:lnTo>
                <a:pt x="94" y="162"/>
              </a:lnTo>
              <a:lnTo>
                <a:pt x="94" y="162"/>
              </a:lnTo>
              <a:lnTo>
                <a:pt x="90" y="164"/>
              </a:lnTo>
              <a:lnTo>
                <a:pt x="86" y="166"/>
              </a:lnTo>
              <a:lnTo>
                <a:pt x="84" y="168"/>
              </a:lnTo>
              <a:lnTo>
                <a:pt x="84" y="172"/>
              </a:lnTo>
              <a:lnTo>
                <a:pt x="84" y="192"/>
              </a:lnTo>
              <a:lnTo>
                <a:pt x="84" y="192"/>
              </a:lnTo>
              <a:lnTo>
                <a:pt x="84" y="196"/>
              </a:lnTo>
              <a:lnTo>
                <a:pt x="86" y="198"/>
              </a:lnTo>
              <a:lnTo>
                <a:pt x="90" y="200"/>
              </a:lnTo>
              <a:lnTo>
                <a:pt x="94" y="202"/>
              </a:lnTo>
              <a:lnTo>
                <a:pt x="94" y="202"/>
              </a:lnTo>
              <a:close/>
              <a:moveTo>
                <a:pt x="176" y="226"/>
              </a:moveTo>
              <a:lnTo>
                <a:pt x="176" y="226"/>
              </a:lnTo>
              <a:lnTo>
                <a:pt x="176" y="222"/>
              </a:lnTo>
              <a:lnTo>
                <a:pt x="174" y="220"/>
              </a:lnTo>
              <a:lnTo>
                <a:pt x="170" y="218"/>
              </a:lnTo>
              <a:lnTo>
                <a:pt x="166" y="216"/>
              </a:lnTo>
              <a:lnTo>
                <a:pt x="148" y="216"/>
              </a:lnTo>
              <a:lnTo>
                <a:pt x="148" y="216"/>
              </a:lnTo>
              <a:lnTo>
                <a:pt x="144" y="218"/>
              </a:lnTo>
              <a:lnTo>
                <a:pt x="140" y="220"/>
              </a:lnTo>
              <a:lnTo>
                <a:pt x="138" y="222"/>
              </a:lnTo>
              <a:lnTo>
                <a:pt x="138" y="226"/>
              </a:lnTo>
              <a:lnTo>
                <a:pt x="138" y="282"/>
              </a:lnTo>
              <a:lnTo>
                <a:pt x="138" y="300"/>
              </a:lnTo>
              <a:lnTo>
                <a:pt x="138" y="300"/>
              </a:lnTo>
              <a:lnTo>
                <a:pt x="138" y="304"/>
              </a:lnTo>
              <a:lnTo>
                <a:pt x="140" y="308"/>
              </a:lnTo>
              <a:lnTo>
                <a:pt x="144" y="310"/>
              </a:lnTo>
              <a:lnTo>
                <a:pt x="148" y="310"/>
              </a:lnTo>
              <a:lnTo>
                <a:pt x="166" y="310"/>
              </a:lnTo>
              <a:lnTo>
                <a:pt x="166" y="310"/>
              </a:lnTo>
              <a:lnTo>
                <a:pt x="170" y="310"/>
              </a:lnTo>
              <a:lnTo>
                <a:pt x="174" y="308"/>
              </a:lnTo>
              <a:lnTo>
                <a:pt x="176" y="304"/>
              </a:lnTo>
              <a:lnTo>
                <a:pt x="176" y="300"/>
              </a:lnTo>
              <a:lnTo>
                <a:pt x="176" y="282"/>
              </a:lnTo>
              <a:lnTo>
                <a:pt x="176" y="226"/>
              </a:lnTo>
              <a:close/>
              <a:moveTo>
                <a:pt x="176" y="172"/>
              </a:moveTo>
              <a:lnTo>
                <a:pt x="176" y="172"/>
              </a:lnTo>
              <a:lnTo>
                <a:pt x="176" y="168"/>
              </a:lnTo>
              <a:lnTo>
                <a:pt x="174" y="166"/>
              </a:lnTo>
              <a:lnTo>
                <a:pt x="170" y="164"/>
              </a:lnTo>
              <a:lnTo>
                <a:pt x="166" y="162"/>
              </a:lnTo>
              <a:lnTo>
                <a:pt x="148" y="162"/>
              </a:lnTo>
              <a:lnTo>
                <a:pt x="148" y="162"/>
              </a:lnTo>
              <a:lnTo>
                <a:pt x="144" y="164"/>
              </a:lnTo>
              <a:lnTo>
                <a:pt x="140" y="166"/>
              </a:lnTo>
              <a:lnTo>
                <a:pt x="138" y="168"/>
              </a:lnTo>
              <a:lnTo>
                <a:pt x="138" y="172"/>
              </a:lnTo>
              <a:lnTo>
                <a:pt x="138" y="192"/>
              </a:lnTo>
              <a:lnTo>
                <a:pt x="138" y="192"/>
              </a:lnTo>
              <a:lnTo>
                <a:pt x="138" y="196"/>
              </a:lnTo>
              <a:lnTo>
                <a:pt x="140" y="198"/>
              </a:lnTo>
              <a:lnTo>
                <a:pt x="144" y="200"/>
              </a:lnTo>
              <a:lnTo>
                <a:pt x="148" y="202"/>
              </a:lnTo>
              <a:lnTo>
                <a:pt x="166" y="202"/>
              </a:lnTo>
              <a:lnTo>
                <a:pt x="166" y="202"/>
              </a:lnTo>
              <a:lnTo>
                <a:pt x="170" y="200"/>
              </a:lnTo>
              <a:lnTo>
                <a:pt x="174" y="198"/>
              </a:lnTo>
              <a:lnTo>
                <a:pt x="176" y="196"/>
              </a:lnTo>
              <a:lnTo>
                <a:pt x="176" y="192"/>
              </a:lnTo>
              <a:lnTo>
                <a:pt x="176" y="172"/>
              </a:lnTo>
              <a:close/>
              <a:moveTo>
                <a:pt x="176" y="104"/>
              </a:moveTo>
              <a:lnTo>
                <a:pt x="28" y="104"/>
              </a:lnTo>
              <a:lnTo>
                <a:pt x="28" y="142"/>
              </a:lnTo>
              <a:lnTo>
                <a:pt x="176" y="142"/>
              </a:lnTo>
              <a:lnTo>
                <a:pt x="176" y="104"/>
              </a:lnTo>
              <a:close/>
              <a:moveTo>
                <a:pt x="276" y="166"/>
              </a:moveTo>
              <a:lnTo>
                <a:pt x="276" y="166"/>
              </a:lnTo>
              <a:lnTo>
                <a:pt x="276" y="166"/>
              </a:lnTo>
              <a:lnTo>
                <a:pt x="270" y="164"/>
              </a:lnTo>
              <a:lnTo>
                <a:pt x="264" y="162"/>
              </a:lnTo>
              <a:lnTo>
                <a:pt x="258" y="160"/>
              </a:lnTo>
              <a:lnTo>
                <a:pt x="252" y="156"/>
              </a:lnTo>
              <a:lnTo>
                <a:pt x="248" y="150"/>
              </a:lnTo>
              <a:lnTo>
                <a:pt x="246" y="144"/>
              </a:lnTo>
              <a:lnTo>
                <a:pt x="244" y="138"/>
              </a:lnTo>
              <a:lnTo>
                <a:pt x="242" y="132"/>
              </a:lnTo>
              <a:lnTo>
                <a:pt x="242" y="132"/>
              </a:lnTo>
              <a:lnTo>
                <a:pt x="242" y="128"/>
              </a:lnTo>
              <a:lnTo>
                <a:pt x="240" y="126"/>
              </a:lnTo>
              <a:lnTo>
                <a:pt x="238" y="124"/>
              </a:lnTo>
              <a:lnTo>
                <a:pt x="234" y="124"/>
              </a:lnTo>
              <a:lnTo>
                <a:pt x="234" y="124"/>
              </a:lnTo>
              <a:lnTo>
                <a:pt x="232" y="124"/>
              </a:lnTo>
              <a:lnTo>
                <a:pt x="230" y="126"/>
              </a:lnTo>
              <a:lnTo>
                <a:pt x="228" y="128"/>
              </a:lnTo>
              <a:lnTo>
                <a:pt x="226" y="132"/>
              </a:lnTo>
              <a:lnTo>
                <a:pt x="226" y="174"/>
              </a:lnTo>
              <a:lnTo>
                <a:pt x="226" y="174"/>
              </a:lnTo>
              <a:lnTo>
                <a:pt x="226" y="196"/>
              </a:lnTo>
              <a:lnTo>
                <a:pt x="226" y="196"/>
              </a:lnTo>
              <a:lnTo>
                <a:pt x="228" y="198"/>
              </a:lnTo>
              <a:lnTo>
                <a:pt x="230" y="200"/>
              </a:lnTo>
              <a:lnTo>
                <a:pt x="232" y="202"/>
              </a:lnTo>
              <a:lnTo>
                <a:pt x="234" y="204"/>
              </a:lnTo>
              <a:lnTo>
                <a:pt x="234" y="204"/>
              </a:lnTo>
              <a:lnTo>
                <a:pt x="246" y="202"/>
              </a:lnTo>
              <a:lnTo>
                <a:pt x="254" y="200"/>
              </a:lnTo>
              <a:lnTo>
                <a:pt x="264" y="198"/>
              </a:lnTo>
              <a:lnTo>
                <a:pt x="270" y="194"/>
              </a:lnTo>
              <a:lnTo>
                <a:pt x="276" y="190"/>
              </a:lnTo>
              <a:lnTo>
                <a:pt x="280" y="186"/>
              </a:lnTo>
              <a:lnTo>
                <a:pt x="284" y="180"/>
              </a:lnTo>
              <a:lnTo>
                <a:pt x="284" y="174"/>
              </a:lnTo>
              <a:lnTo>
                <a:pt x="284" y="174"/>
              </a:lnTo>
              <a:lnTo>
                <a:pt x="284" y="174"/>
              </a:lnTo>
              <a:lnTo>
                <a:pt x="284" y="174"/>
              </a:lnTo>
              <a:lnTo>
                <a:pt x="284" y="174"/>
              </a:lnTo>
              <a:lnTo>
                <a:pt x="284" y="170"/>
              </a:lnTo>
              <a:lnTo>
                <a:pt x="282" y="168"/>
              </a:lnTo>
              <a:lnTo>
                <a:pt x="280" y="166"/>
              </a:lnTo>
              <a:lnTo>
                <a:pt x="276" y="166"/>
              </a:lnTo>
              <a:lnTo>
                <a:pt x="276" y="166"/>
              </a:lnTo>
              <a:close/>
            </a:path>
          </a:pathLst>
        </a:custGeom>
        <a:solidFill>
          <a:schemeClr val="bg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09412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18824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28237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37649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47061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56473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565886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075298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2</xdr:col>
      <xdr:colOff>280432</xdr:colOff>
      <xdr:row>10</xdr:row>
      <xdr:rowOff>81492</xdr:rowOff>
    </xdr:from>
    <xdr:to>
      <xdr:col>2</xdr:col>
      <xdr:colOff>542925</xdr:colOff>
      <xdr:row>11</xdr:row>
      <xdr:rowOff>133350</xdr:rowOff>
    </xdr:to>
    <xdr:sp macro="" textlink="">
      <xdr:nvSpPr>
        <xdr:cNvPr id="54" name="Freeform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EditPoints="1"/>
        </xdr:cNvSpPr>
      </xdr:nvSpPr>
      <xdr:spPr bwMode="auto">
        <a:xfrm>
          <a:off x="1604407" y="1996017"/>
          <a:ext cx="262493" cy="232833"/>
        </a:xfrm>
        <a:custGeom>
          <a:avLst/>
          <a:gdLst>
            <a:gd name="T0" fmla="*/ 198 w 354"/>
            <a:gd name="T1" fmla="*/ 12 h 314"/>
            <a:gd name="T2" fmla="*/ 194 w 354"/>
            <a:gd name="T3" fmla="*/ 8 h 314"/>
            <a:gd name="T4" fmla="*/ 184 w 354"/>
            <a:gd name="T5" fmla="*/ 0 h 314"/>
            <a:gd name="T6" fmla="*/ 178 w 354"/>
            <a:gd name="T7" fmla="*/ 0 h 314"/>
            <a:gd name="T8" fmla="*/ 166 w 354"/>
            <a:gd name="T9" fmla="*/ 4 h 314"/>
            <a:gd name="T10" fmla="*/ 158 w 354"/>
            <a:gd name="T11" fmla="*/ 12 h 314"/>
            <a:gd name="T12" fmla="*/ 4 w 354"/>
            <a:gd name="T13" fmla="*/ 278 h 314"/>
            <a:gd name="T14" fmla="*/ 0 w 354"/>
            <a:gd name="T15" fmla="*/ 290 h 314"/>
            <a:gd name="T16" fmla="*/ 4 w 354"/>
            <a:gd name="T17" fmla="*/ 302 h 314"/>
            <a:gd name="T18" fmla="*/ 8 w 354"/>
            <a:gd name="T19" fmla="*/ 306 h 314"/>
            <a:gd name="T20" fmla="*/ 18 w 354"/>
            <a:gd name="T21" fmla="*/ 312 h 314"/>
            <a:gd name="T22" fmla="*/ 330 w 354"/>
            <a:gd name="T23" fmla="*/ 314 h 314"/>
            <a:gd name="T24" fmla="*/ 338 w 354"/>
            <a:gd name="T25" fmla="*/ 312 h 314"/>
            <a:gd name="T26" fmla="*/ 348 w 354"/>
            <a:gd name="T27" fmla="*/ 306 h 314"/>
            <a:gd name="T28" fmla="*/ 352 w 354"/>
            <a:gd name="T29" fmla="*/ 302 h 314"/>
            <a:gd name="T30" fmla="*/ 354 w 354"/>
            <a:gd name="T31" fmla="*/ 290 h 314"/>
            <a:gd name="T32" fmla="*/ 352 w 354"/>
            <a:gd name="T33" fmla="*/ 278 h 314"/>
            <a:gd name="T34" fmla="*/ 42 w 354"/>
            <a:gd name="T35" fmla="*/ 280 h 314"/>
            <a:gd name="T36" fmla="*/ 314 w 354"/>
            <a:gd name="T37" fmla="*/ 280 h 314"/>
            <a:gd name="T38" fmla="*/ 160 w 354"/>
            <a:gd name="T39" fmla="*/ 142 h 314"/>
            <a:gd name="T40" fmla="*/ 158 w 354"/>
            <a:gd name="T41" fmla="*/ 132 h 314"/>
            <a:gd name="T42" fmla="*/ 160 w 354"/>
            <a:gd name="T43" fmla="*/ 126 h 314"/>
            <a:gd name="T44" fmla="*/ 164 w 354"/>
            <a:gd name="T45" fmla="*/ 122 h 314"/>
            <a:gd name="T46" fmla="*/ 178 w 354"/>
            <a:gd name="T47" fmla="*/ 118 h 314"/>
            <a:gd name="T48" fmla="*/ 186 w 354"/>
            <a:gd name="T49" fmla="*/ 118 h 314"/>
            <a:gd name="T50" fmla="*/ 192 w 354"/>
            <a:gd name="T51" fmla="*/ 122 h 314"/>
            <a:gd name="T52" fmla="*/ 198 w 354"/>
            <a:gd name="T53" fmla="*/ 132 h 314"/>
            <a:gd name="T54" fmla="*/ 196 w 354"/>
            <a:gd name="T55" fmla="*/ 142 h 314"/>
            <a:gd name="T56" fmla="*/ 172 w 354"/>
            <a:gd name="T57" fmla="*/ 206 h 314"/>
            <a:gd name="T58" fmla="*/ 178 w 354"/>
            <a:gd name="T59" fmla="*/ 218 h 314"/>
            <a:gd name="T60" fmla="*/ 186 w 354"/>
            <a:gd name="T61" fmla="*/ 220 h 314"/>
            <a:gd name="T62" fmla="*/ 190 w 354"/>
            <a:gd name="T63" fmla="*/ 224 h 314"/>
            <a:gd name="T64" fmla="*/ 194 w 354"/>
            <a:gd name="T65" fmla="*/ 230 h 314"/>
            <a:gd name="T66" fmla="*/ 196 w 354"/>
            <a:gd name="T67" fmla="*/ 238 h 314"/>
            <a:gd name="T68" fmla="*/ 194 w 354"/>
            <a:gd name="T69" fmla="*/ 244 h 314"/>
            <a:gd name="T70" fmla="*/ 190 w 354"/>
            <a:gd name="T71" fmla="*/ 250 h 314"/>
            <a:gd name="T72" fmla="*/ 186 w 354"/>
            <a:gd name="T73" fmla="*/ 254 h 314"/>
            <a:gd name="T74" fmla="*/ 178 w 354"/>
            <a:gd name="T75" fmla="*/ 256 h 314"/>
            <a:gd name="T76" fmla="*/ 170 w 354"/>
            <a:gd name="T77" fmla="*/ 254 h 314"/>
            <a:gd name="T78" fmla="*/ 166 w 354"/>
            <a:gd name="T79" fmla="*/ 250 h 314"/>
            <a:gd name="T80" fmla="*/ 162 w 354"/>
            <a:gd name="T81" fmla="*/ 244 h 314"/>
            <a:gd name="T82" fmla="*/ 160 w 354"/>
            <a:gd name="T83" fmla="*/ 238 h 314"/>
            <a:gd name="T84" fmla="*/ 162 w 354"/>
            <a:gd name="T85" fmla="*/ 230 h 314"/>
            <a:gd name="T86" fmla="*/ 166 w 354"/>
            <a:gd name="T87" fmla="*/ 224 h 314"/>
            <a:gd name="T88" fmla="*/ 178 w 354"/>
            <a:gd name="T89" fmla="*/ 218 h 31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</a:cxnLst>
          <a:rect l="0" t="0" r="r" b="b"/>
          <a:pathLst>
            <a:path w="354" h="314">
              <a:moveTo>
                <a:pt x="352" y="278"/>
              </a:moveTo>
              <a:lnTo>
                <a:pt x="198" y="12"/>
              </a:lnTo>
              <a:lnTo>
                <a:pt x="198" y="12"/>
              </a:lnTo>
              <a:lnTo>
                <a:pt x="194" y="8"/>
              </a:lnTo>
              <a:lnTo>
                <a:pt x="190" y="4"/>
              </a:lnTo>
              <a:lnTo>
                <a:pt x="184" y="0"/>
              </a:lnTo>
              <a:lnTo>
                <a:pt x="178" y="0"/>
              </a:lnTo>
              <a:lnTo>
                <a:pt x="178" y="0"/>
              </a:lnTo>
              <a:lnTo>
                <a:pt x="172" y="0"/>
              </a:lnTo>
              <a:lnTo>
                <a:pt x="166" y="4"/>
              </a:lnTo>
              <a:lnTo>
                <a:pt x="162" y="8"/>
              </a:lnTo>
              <a:lnTo>
                <a:pt x="158" y="12"/>
              </a:lnTo>
              <a:lnTo>
                <a:pt x="4" y="278"/>
              </a:lnTo>
              <a:lnTo>
                <a:pt x="4" y="278"/>
              </a:lnTo>
              <a:lnTo>
                <a:pt x="2" y="282"/>
              </a:lnTo>
              <a:lnTo>
                <a:pt x="0" y="290"/>
              </a:lnTo>
              <a:lnTo>
                <a:pt x="2" y="296"/>
              </a:lnTo>
              <a:lnTo>
                <a:pt x="4" y="302"/>
              </a:lnTo>
              <a:lnTo>
                <a:pt x="4" y="302"/>
              </a:lnTo>
              <a:lnTo>
                <a:pt x="8" y="306"/>
              </a:lnTo>
              <a:lnTo>
                <a:pt x="12" y="310"/>
              </a:lnTo>
              <a:lnTo>
                <a:pt x="18" y="312"/>
              </a:lnTo>
              <a:lnTo>
                <a:pt x="26" y="314"/>
              </a:lnTo>
              <a:lnTo>
                <a:pt x="330" y="314"/>
              </a:lnTo>
              <a:lnTo>
                <a:pt x="330" y="314"/>
              </a:lnTo>
              <a:lnTo>
                <a:pt x="338" y="312"/>
              </a:lnTo>
              <a:lnTo>
                <a:pt x="342" y="310"/>
              </a:lnTo>
              <a:lnTo>
                <a:pt x="348" y="306"/>
              </a:lnTo>
              <a:lnTo>
                <a:pt x="352" y="302"/>
              </a:lnTo>
              <a:lnTo>
                <a:pt x="352" y="302"/>
              </a:lnTo>
              <a:lnTo>
                <a:pt x="354" y="296"/>
              </a:lnTo>
              <a:lnTo>
                <a:pt x="354" y="290"/>
              </a:lnTo>
              <a:lnTo>
                <a:pt x="354" y="282"/>
              </a:lnTo>
              <a:lnTo>
                <a:pt x="352" y="278"/>
              </a:lnTo>
              <a:lnTo>
                <a:pt x="352" y="278"/>
              </a:lnTo>
              <a:close/>
              <a:moveTo>
                <a:pt x="42" y="280"/>
              </a:moveTo>
              <a:lnTo>
                <a:pt x="178" y="44"/>
              </a:lnTo>
              <a:lnTo>
                <a:pt x="314" y="280"/>
              </a:lnTo>
              <a:lnTo>
                <a:pt x="42" y="280"/>
              </a:lnTo>
              <a:close/>
              <a:moveTo>
                <a:pt x="160" y="142"/>
              </a:moveTo>
              <a:lnTo>
                <a:pt x="160" y="142"/>
              </a:lnTo>
              <a:lnTo>
                <a:pt x="158" y="132"/>
              </a:lnTo>
              <a:lnTo>
                <a:pt x="158" y="132"/>
              </a:lnTo>
              <a:lnTo>
                <a:pt x="160" y="126"/>
              </a:lnTo>
              <a:lnTo>
                <a:pt x="164" y="122"/>
              </a:lnTo>
              <a:lnTo>
                <a:pt x="164" y="122"/>
              </a:lnTo>
              <a:lnTo>
                <a:pt x="170" y="118"/>
              </a:lnTo>
              <a:lnTo>
                <a:pt x="178" y="118"/>
              </a:lnTo>
              <a:lnTo>
                <a:pt x="178" y="118"/>
              </a:lnTo>
              <a:lnTo>
                <a:pt x="186" y="118"/>
              </a:lnTo>
              <a:lnTo>
                <a:pt x="192" y="122"/>
              </a:lnTo>
              <a:lnTo>
                <a:pt x="192" y="122"/>
              </a:lnTo>
              <a:lnTo>
                <a:pt x="196" y="126"/>
              </a:lnTo>
              <a:lnTo>
                <a:pt x="198" y="132"/>
              </a:lnTo>
              <a:lnTo>
                <a:pt x="198" y="132"/>
              </a:lnTo>
              <a:lnTo>
                <a:pt x="196" y="142"/>
              </a:lnTo>
              <a:lnTo>
                <a:pt x="184" y="206"/>
              </a:lnTo>
              <a:lnTo>
                <a:pt x="172" y="206"/>
              </a:lnTo>
              <a:lnTo>
                <a:pt x="160" y="142"/>
              </a:lnTo>
              <a:close/>
              <a:moveTo>
                <a:pt x="178" y="218"/>
              </a:moveTo>
              <a:lnTo>
                <a:pt x="178" y="218"/>
              </a:lnTo>
              <a:lnTo>
                <a:pt x="186" y="220"/>
              </a:lnTo>
              <a:lnTo>
                <a:pt x="186" y="220"/>
              </a:lnTo>
              <a:lnTo>
                <a:pt x="190" y="224"/>
              </a:lnTo>
              <a:lnTo>
                <a:pt x="190" y="224"/>
              </a:lnTo>
              <a:lnTo>
                <a:pt x="194" y="230"/>
              </a:lnTo>
              <a:lnTo>
                <a:pt x="194" y="230"/>
              </a:lnTo>
              <a:lnTo>
                <a:pt x="196" y="238"/>
              </a:lnTo>
              <a:lnTo>
                <a:pt x="196" y="238"/>
              </a:lnTo>
              <a:lnTo>
                <a:pt x="194" y="244"/>
              </a:lnTo>
              <a:lnTo>
                <a:pt x="194" y="244"/>
              </a:lnTo>
              <a:lnTo>
                <a:pt x="190" y="250"/>
              </a:lnTo>
              <a:lnTo>
                <a:pt x="190" y="250"/>
              </a:lnTo>
              <a:lnTo>
                <a:pt x="186" y="254"/>
              </a:lnTo>
              <a:lnTo>
                <a:pt x="186" y="254"/>
              </a:lnTo>
              <a:lnTo>
                <a:pt x="178" y="256"/>
              </a:lnTo>
              <a:lnTo>
                <a:pt x="178" y="256"/>
              </a:lnTo>
              <a:lnTo>
                <a:pt x="170" y="254"/>
              </a:lnTo>
              <a:lnTo>
                <a:pt x="170" y="254"/>
              </a:lnTo>
              <a:lnTo>
                <a:pt x="166" y="250"/>
              </a:lnTo>
              <a:lnTo>
                <a:pt x="166" y="250"/>
              </a:lnTo>
              <a:lnTo>
                <a:pt x="162" y="244"/>
              </a:lnTo>
              <a:lnTo>
                <a:pt x="162" y="244"/>
              </a:lnTo>
              <a:lnTo>
                <a:pt x="160" y="238"/>
              </a:lnTo>
              <a:lnTo>
                <a:pt x="160" y="238"/>
              </a:lnTo>
              <a:lnTo>
                <a:pt x="162" y="230"/>
              </a:lnTo>
              <a:lnTo>
                <a:pt x="166" y="224"/>
              </a:lnTo>
              <a:lnTo>
                <a:pt x="166" y="224"/>
              </a:lnTo>
              <a:lnTo>
                <a:pt x="170" y="220"/>
              </a:lnTo>
              <a:lnTo>
                <a:pt x="178" y="218"/>
              </a:lnTo>
              <a:lnTo>
                <a:pt x="178" y="218"/>
              </a:lnTo>
              <a:close/>
            </a:path>
          </a:pathLst>
        </a:custGeom>
        <a:solidFill>
          <a:schemeClr val="bg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09412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18824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28237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37649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47061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56473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565886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075298" algn="l" defTabSz="101882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209550</xdr:colOff>
      <xdr:row>16</xdr:row>
      <xdr:rowOff>171449</xdr:rowOff>
    </xdr:from>
    <xdr:to>
      <xdr:col>2</xdr:col>
      <xdr:colOff>4619625</xdr:colOff>
      <xdr:row>32</xdr:row>
      <xdr:rowOff>66675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 bwMode="auto">
        <a:xfrm>
          <a:off x="1533525" y="2914649"/>
          <a:ext cx="4410075" cy="279082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108000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25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Passos para o utilizador que possua o Microsoft Office Excel em Português: </a:t>
          </a:r>
        </a:p>
        <a:p>
          <a:pPr algn="l"/>
          <a:endParaRPr lang="en-US" sz="1250" b="0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pt-P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Quando abre um ficheiro que tem macros, a barra de mensagens amarela é apresentada com um ícone de escudo e o botão </a:t>
          </a:r>
          <a:r>
            <a:rPr lang="pt-PT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Ativar Conteúdo</a:t>
          </a:r>
          <a:r>
            <a:rPr lang="pt-P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pt-PT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 </a:t>
          </a:r>
          <a:r>
            <a:rPr lang="pt-PT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Barra de Mensagens abaixo</a:t>
          </a:r>
          <a:r>
            <a:rPr lang="pt-P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endParaRPr lang="pt-PT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pt-PT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Clique em </a:t>
          </a:r>
          <a:r>
            <a:rPr lang="pt-PT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Ativar Conteúdo</a:t>
          </a:r>
          <a:r>
            <a:rPr lang="pt-P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pt-PT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209550</xdr:colOff>
      <xdr:row>12</xdr:row>
      <xdr:rowOff>180974</xdr:rowOff>
    </xdr:from>
    <xdr:to>
      <xdr:col>4</xdr:col>
      <xdr:colOff>553357</xdr:colOff>
      <xdr:row>16</xdr:row>
      <xdr:rowOff>95250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 bwMode="auto">
        <a:xfrm>
          <a:off x="1597479" y="2240188"/>
          <a:ext cx="9079592" cy="376919"/>
        </a:xfrm>
        <a:prstGeom prst="rect">
          <a:avLst/>
        </a:prstGeom>
        <a:solidFill>
          <a:srgbClr val="7D7D7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108000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25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Se observar problemas na ativação das macros, deverá seguir o passo abaixo elencado.</a:t>
          </a:r>
        </a:p>
      </xdr:txBody>
    </xdr:sp>
    <xdr:clientData/>
  </xdr:twoCellAnchor>
  <xdr:twoCellAnchor>
    <xdr:from>
      <xdr:col>2</xdr:col>
      <xdr:colOff>7707540</xdr:colOff>
      <xdr:row>0</xdr:row>
      <xdr:rowOff>133350</xdr:rowOff>
    </xdr:from>
    <xdr:to>
      <xdr:col>4</xdr:col>
      <xdr:colOff>577355</xdr:colOff>
      <xdr:row>1</xdr:row>
      <xdr:rowOff>160436</xdr:rowOff>
    </xdr:to>
    <xdr:sp macro="[0]!Rectangle36_Click" textlink="">
      <xdr:nvSpPr>
        <xdr:cNvPr id="57" name="Rectangle 5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 bwMode="ltGray">
        <a:xfrm>
          <a:off x="9095469" y="133350"/>
          <a:ext cx="1605600" cy="2448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5400" cap="rnd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</a:ln>
        <a:effectLst>
          <a:outerShdw blurRad="63500" sx="10000" sy="10000" algn="ctr" rotWithShape="0">
            <a:prstClr val="black">
              <a:alpha val="13000"/>
            </a:prstClr>
          </a:outerShdw>
        </a:effectLst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Simulador do IRS</a:t>
          </a:r>
        </a:p>
      </xdr:txBody>
    </xdr:sp>
    <xdr:clientData/>
  </xdr:twoCellAnchor>
  <xdr:twoCellAnchor>
    <xdr:from>
      <xdr:col>2</xdr:col>
      <xdr:colOff>7707540</xdr:colOff>
      <xdr:row>1</xdr:row>
      <xdr:rowOff>192318</xdr:rowOff>
    </xdr:from>
    <xdr:to>
      <xdr:col>4</xdr:col>
      <xdr:colOff>577355</xdr:colOff>
      <xdr:row>3</xdr:row>
      <xdr:rowOff>1689</xdr:rowOff>
    </xdr:to>
    <xdr:sp macro="" textlink="">
      <xdr:nvSpPr>
        <xdr:cNvPr id="58" name="Rectangle 5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 bwMode="ltGray">
        <a:xfrm>
          <a:off x="9095469" y="410032"/>
          <a:ext cx="1605600" cy="2448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5400" cap="rnd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</a:ln>
        <a:effectLst>
          <a:outerShdw blurRad="63500" sx="10000" sy="10000" algn="ctr" rotWithShape="0">
            <a:prstClr val="black">
              <a:alpha val="13000"/>
            </a:prstClr>
          </a:outerShdw>
        </a:effectLst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Informações 2020</a:t>
          </a:r>
        </a:p>
      </xdr:txBody>
    </xdr:sp>
    <xdr:clientData/>
  </xdr:twoCellAnchor>
  <xdr:twoCellAnchor>
    <xdr:from>
      <xdr:col>2</xdr:col>
      <xdr:colOff>7707555</xdr:colOff>
      <xdr:row>4</xdr:row>
      <xdr:rowOff>89581</xdr:rowOff>
    </xdr:from>
    <xdr:to>
      <xdr:col>4</xdr:col>
      <xdr:colOff>577370</xdr:colOff>
      <xdr:row>5</xdr:row>
      <xdr:rowOff>116667</xdr:rowOff>
    </xdr:to>
    <xdr:sp macro="[0]!Group1_Click" textlink="">
      <xdr:nvSpPr>
        <xdr:cNvPr id="59" name="Rectangle 5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 bwMode="ltGray">
        <a:xfrm>
          <a:off x="9088680" y="946831"/>
          <a:ext cx="1609003" cy="241399"/>
        </a:xfrm>
        <a:prstGeom prst="rect">
          <a:avLst/>
        </a:prstGeom>
        <a:solidFill>
          <a:schemeClr val="accent6"/>
        </a:solidFill>
        <a:ln w="25400" cap="rnd" cmpd="sng" algn="ctr">
          <a:solidFill>
            <a:schemeClr val="accent6"/>
          </a:solidFill>
          <a:prstDash val="solid"/>
          <a:round/>
        </a:ln>
        <a:effectLst>
          <a:outerShdw blurRad="63500" sx="10000" sy="10000" algn="ctr" rotWithShape="0">
            <a:prstClr val="black">
              <a:alpha val="13000"/>
            </a:prstClr>
          </a:outerShdw>
        </a:effectLst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Ajuda</a:t>
          </a:r>
        </a:p>
      </xdr:txBody>
    </xdr:sp>
    <xdr:clientData/>
  </xdr:twoCellAnchor>
  <xdr:twoCellAnchor>
    <xdr:from>
      <xdr:col>2</xdr:col>
      <xdr:colOff>7707540</xdr:colOff>
      <xdr:row>3</xdr:row>
      <xdr:rowOff>29710</xdr:rowOff>
    </xdr:from>
    <xdr:to>
      <xdr:col>4</xdr:col>
      <xdr:colOff>577355</xdr:colOff>
      <xdr:row>4</xdr:row>
      <xdr:rowOff>56796</xdr:rowOff>
    </xdr:to>
    <xdr:sp macro="" textlink="">
      <xdr:nvSpPr>
        <xdr:cNvPr id="60" name="Rectangle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 bwMode="ltGray">
        <a:xfrm>
          <a:off x="9088665" y="672648"/>
          <a:ext cx="1609003" cy="241398"/>
        </a:xfrm>
        <a:prstGeom prst="rect">
          <a:avLst/>
        </a:prstGeom>
        <a:solidFill>
          <a:srgbClr val="2D2D2D"/>
        </a:solidFill>
        <a:ln w="25400" cap="rnd" cmpd="sng" algn="ctr">
          <a:solidFill>
            <a:srgbClr val="2D2D2D"/>
          </a:solidFill>
          <a:prstDash val="solid"/>
          <a:round/>
        </a:ln>
        <a:effectLst>
          <a:outerShdw blurRad="63500" sx="10000" sy="10000" algn="ctr" rotWithShape="0">
            <a:prstClr val="black">
              <a:alpha val="13000"/>
            </a:prstClr>
          </a:outerShdw>
        </a:effectLst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Disclaimer</a:t>
          </a:r>
        </a:p>
      </xdr:txBody>
    </xdr:sp>
    <xdr:clientData/>
  </xdr:twoCellAnchor>
  <xdr:twoCellAnchor editAs="oneCell">
    <xdr:from>
      <xdr:col>0</xdr:col>
      <xdr:colOff>257892</xdr:colOff>
      <xdr:row>1</xdr:row>
      <xdr:rowOff>76200</xdr:rowOff>
    </xdr:from>
    <xdr:to>
      <xdr:col>1</xdr:col>
      <xdr:colOff>475532</xdr:colOff>
      <xdr:row>5</xdr:row>
      <xdr:rowOff>28855</xdr:rowOff>
    </xdr:to>
    <xdr:pic>
      <xdr:nvPicPr>
        <xdr:cNvPr id="44" name="Picture 4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892" y="285750"/>
          <a:ext cx="1036790" cy="787680"/>
        </a:xfrm>
        <a:prstGeom prst="rect">
          <a:avLst/>
        </a:prstGeom>
      </xdr:spPr>
    </xdr:pic>
    <xdr:clientData/>
  </xdr:twoCellAnchor>
  <xdr:twoCellAnchor>
    <xdr:from>
      <xdr:col>274</xdr:col>
      <xdr:colOff>0</xdr:colOff>
      <xdr:row>28</xdr:row>
      <xdr:rowOff>0</xdr:rowOff>
    </xdr:from>
    <xdr:to>
      <xdr:col>276</xdr:col>
      <xdr:colOff>314325</xdr:colOff>
      <xdr:row>29</xdr:row>
      <xdr:rowOff>66675</xdr:rowOff>
    </xdr:to>
    <xdr:sp macro="[0]!Rectangle36_Click" textlink="">
      <xdr:nvSpPr>
        <xdr:cNvPr id="45" name="Rectangle 4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 bwMode="ltGray">
        <a:xfrm>
          <a:off x="173326425" y="4648200"/>
          <a:ext cx="1533525" cy="247650"/>
        </a:xfrm>
        <a:prstGeom prst="rect">
          <a:avLst/>
        </a:prstGeom>
        <a:solidFill>
          <a:schemeClr val="accent5"/>
        </a:solidFill>
        <a:ln w="25400" cap="rnd" cmpd="sng" algn="ctr">
          <a:solidFill>
            <a:schemeClr val="accent5"/>
          </a:solidFill>
          <a:prstDash val="solid"/>
          <a:round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1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Georgia" pitchFamily="18" charset="0"/>
              <a:ea typeface="+mn-ea"/>
              <a:cs typeface="+mn-cs"/>
            </a:rPr>
            <a:t>Simulador do IRS</a:t>
          </a:r>
        </a:p>
      </xdr:txBody>
    </xdr:sp>
    <xdr:clientData/>
  </xdr:twoCellAnchor>
  <xdr:twoCellAnchor>
    <xdr:from>
      <xdr:col>274</xdr:col>
      <xdr:colOff>0</xdr:colOff>
      <xdr:row>29</xdr:row>
      <xdr:rowOff>142875</xdr:rowOff>
    </xdr:from>
    <xdr:to>
      <xdr:col>276</xdr:col>
      <xdr:colOff>314325</xdr:colOff>
      <xdr:row>31</xdr:row>
      <xdr:rowOff>28575</xdr:rowOff>
    </xdr:to>
    <xdr:sp macro="" textlink="">
      <xdr:nvSpPr>
        <xdr:cNvPr id="46" name="Rectangle 4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 bwMode="ltGray">
        <a:xfrm>
          <a:off x="173326425" y="4972050"/>
          <a:ext cx="1533525" cy="2476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5400" cap="rnd" cmpd="sng" algn="ctr">
          <a:solidFill>
            <a:schemeClr val="accent5">
              <a:lumMod val="60000"/>
              <a:lumOff val="40000"/>
            </a:schemeClr>
          </a:solidFill>
          <a:prstDash val="solid"/>
          <a:round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1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Georgia" pitchFamily="18" charset="0"/>
              <a:ea typeface="+mn-ea"/>
              <a:cs typeface="+mn-cs"/>
            </a:rPr>
            <a:t>Informações 2018</a:t>
          </a:r>
        </a:p>
      </xdr:txBody>
    </xdr:sp>
    <xdr:clientData/>
  </xdr:twoCellAnchor>
  <xdr:twoCellAnchor>
    <xdr:from>
      <xdr:col>274</xdr:col>
      <xdr:colOff>0</xdr:colOff>
      <xdr:row>31</xdr:row>
      <xdr:rowOff>95250</xdr:rowOff>
    </xdr:from>
    <xdr:to>
      <xdr:col>276</xdr:col>
      <xdr:colOff>314325</xdr:colOff>
      <xdr:row>32</xdr:row>
      <xdr:rowOff>161925</xdr:rowOff>
    </xdr:to>
    <xdr:sp macro="[0]!Group1_Click" textlink="">
      <xdr:nvSpPr>
        <xdr:cNvPr id="47" name="Rectangle 4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 bwMode="ltGray">
        <a:xfrm>
          <a:off x="173326425" y="5286375"/>
          <a:ext cx="1533525" cy="2476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5400" cap="rnd" cmpd="sng" algn="ctr">
          <a:solidFill>
            <a:schemeClr val="accent5">
              <a:lumMod val="60000"/>
              <a:lumOff val="40000"/>
            </a:schemeClr>
          </a:solidFill>
          <a:prstDash val="solid"/>
          <a:round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1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Georgia" pitchFamily="18" charset="0"/>
              <a:ea typeface="+mn-ea"/>
              <a:cs typeface="+mn-cs"/>
            </a:rPr>
            <a:t>Ajuda</a:t>
          </a:r>
        </a:p>
      </xdr:txBody>
    </xdr:sp>
    <xdr:clientData/>
  </xdr:twoCellAnchor>
  <xdr:twoCellAnchor>
    <xdr:from>
      <xdr:col>274</xdr:col>
      <xdr:colOff>0</xdr:colOff>
      <xdr:row>33</xdr:row>
      <xdr:rowOff>38100</xdr:rowOff>
    </xdr:from>
    <xdr:to>
      <xdr:col>276</xdr:col>
      <xdr:colOff>314325</xdr:colOff>
      <xdr:row>34</xdr:row>
      <xdr:rowOff>76200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 bwMode="ltGray">
        <a:xfrm>
          <a:off x="173326425" y="5591175"/>
          <a:ext cx="1533525" cy="247650"/>
        </a:xfrm>
        <a:prstGeom prst="rect">
          <a:avLst/>
        </a:prstGeom>
        <a:solidFill>
          <a:schemeClr val="accent3">
            <a:lumMod val="75000"/>
          </a:schemeClr>
        </a:solidFill>
        <a:ln w="25400" cap="rnd" cmpd="sng" algn="ctr">
          <a:solidFill>
            <a:schemeClr val="accent3">
              <a:lumMod val="75000"/>
            </a:schemeClr>
          </a:solidFill>
          <a:prstDash val="solid"/>
          <a:round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1" u="none" strike="noStrike" kern="0" cap="none" spc="0" normalizeH="0" baseline="0" noProof="0" dirty="0" err="1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Georgia" pitchFamily="18" charset="0"/>
              <a:ea typeface="+mn-ea"/>
              <a:cs typeface="+mn-cs"/>
            </a:rPr>
            <a:t>Disclaimer</a:t>
          </a:r>
        </a:p>
      </xdr:txBody>
    </xdr:sp>
    <xdr:clientData/>
  </xdr:twoCellAnchor>
  <xdr:twoCellAnchor>
    <xdr:from>
      <xdr:col>2</xdr:col>
      <xdr:colOff>419101</xdr:colOff>
      <xdr:row>2</xdr:row>
      <xdr:rowOff>38100</xdr:rowOff>
    </xdr:from>
    <xdr:to>
      <xdr:col>2</xdr:col>
      <xdr:colOff>890211</xdr:colOff>
      <xdr:row>4</xdr:row>
      <xdr:rowOff>90110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GrpSpPr/>
      </xdr:nvGrpSpPr>
      <xdr:grpSpPr>
        <a:xfrm>
          <a:off x="1800226" y="466725"/>
          <a:ext cx="467935" cy="477460"/>
          <a:chOff x="4176713" y="53976"/>
          <a:chExt cx="1271587" cy="1271587"/>
        </a:xfrm>
        <a:solidFill>
          <a:schemeClr val="bg1"/>
        </a:solidFill>
      </xdr:grpSpPr>
      <xdr:sp macro="" textlink="">
        <xdr:nvSpPr>
          <xdr:cNvPr id="53" name="Freeform 162">
            <a:extLst>
              <a:ext uri="{FF2B5EF4-FFF2-40B4-BE49-F238E27FC236}">
                <a16:creationId xmlns:a16="http://schemas.microsoft.com/office/drawing/2014/main" id="{00000000-0008-0000-0500-000035000000}"/>
              </a:ext>
            </a:extLst>
          </xdr:cNvPr>
          <xdr:cNvSpPr>
            <a:spLocks noEditPoints="1"/>
          </xdr:cNvSpPr>
        </xdr:nvSpPr>
        <xdr:spPr bwMode="auto">
          <a:xfrm>
            <a:off x="4300538" y="180975"/>
            <a:ext cx="1006475" cy="1033462"/>
          </a:xfrm>
          <a:custGeom>
            <a:avLst/>
            <a:gdLst>
              <a:gd name="T0" fmla="*/ 119 w 456"/>
              <a:gd name="T1" fmla="*/ 365 h 468"/>
              <a:gd name="T2" fmla="*/ 339 w 456"/>
              <a:gd name="T3" fmla="*/ 317 h 468"/>
              <a:gd name="T4" fmla="*/ 389 w 456"/>
              <a:gd name="T5" fmla="*/ 284 h 468"/>
              <a:gd name="T6" fmla="*/ 423 w 456"/>
              <a:gd name="T7" fmla="*/ 251 h 468"/>
              <a:gd name="T8" fmla="*/ 456 w 456"/>
              <a:gd name="T9" fmla="*/ 55 h 468"/>
              <a:gd name="T10" fmla="*/ 277 w 456"/>
              <a:gd name="T11" fmla="*/ 0 h 468"/>
              <a:gd name="T12" fmla="*/ 244 w 456"/>
              <a:gd name="T13" fmla="*/ 33 h 468"/>
              <a:gd name="T14" fmla="*/ 211 w 456"/>
              <a:gd name="T15" fmla="*/ 67 h 468"/>
              <a:gd name="T16" fmla="*/ 211 w 456"/>
              <a:gd name="T17" fmla="*/ 114 h 468"/>
              <a:gd name="T18" fmla="*/ 102 w 456"/>
              <a:gd name="T19" fmla="*/ 348 h 468"/>
              <a:gd name="T20" fmla="*/ 17 w 456"/>
              <a:gd name="T21" fmla="*/ 468 h 468"/>
              <a:gd name="T22" fmla="*/ 187 w 456"/>
              <a:gd name="T23" fmla="*/ 140 h 468"/>
              <a:gd name="T24" fmla="*/ 267 w 456"/>
              <a:gd name="T25" fmla="*/ 152 h 468"/>
              <a:gd name="T26" fmla="*/ 187 w 456"/>
              <a:gd name="T27" fmla="*/ 161 h 468"/>
              <a:gd name="T28" fmla="*/ 306 w 456"/>
              <a:gd name="T29" fmla="*/ 185 h 468"/>
              <a:gd name="T30" fmla="*/ 187 w 456"/>
              <a:gd name="T31" fmla="*/ 195 h 468"/>
              <a:gd name="T32" fmla="*/ 323 w 456"/>
              <a:gd name="T33" fmla="*/ 219 h 468"/>
              <a:gd name="T34" fmla="*/ 187 w 456"/>
              <a:gd name="T35" fmla="*/ 228 h 468"/>
              <a:gd name="T36" fmla="*/ 329 w 456"/>
              <a:gd name="T37" fmla="*/ 252 h 468"/>
              <a:gd name="T38" fmla="*/ 329 w 456"/>
              <a:gd name="T39" fmla="*/ 261 h 468"/>
              <a:gd name="T40" fmla="*/ 187 w 456"/>
              <a:gd name="T41" fmla="*/ 285 h 468"/>
              <a:gd name="T42" fmla="*/ 320 w 456"/>
              <a:gd name="T43" fmla="*/ 301 h 468"/>
              <a:gd name="T44" fmla="*/ 173 w 456"/>
              <a:gd name="T45" fmla="*/ 144 h 468"/>
              <a:gd name="T46" fmla="*/ 348 w 456"/>
              <a:gd name="T47" fmla="*/ 293 h 468"/>
              <a:gd name="T48" fmla="*/ 365 w 456"/>
              <a:gd name="T49" fmla="*/ 284 h 468"/>
              <a:gd name="T50" fmla="*/ 399 w 456"/>
              <a:gd name="T51" fmla="*/ 260 h 468"/>
              <a:gd name="T52" fmla="*/ 353 w 456"/>
              <a:gd name="T53" fmla="*/ 256 h 468"/>
              <a:gd name="T54" fmla="*/ 399 w 456"/>
              <a:gd name="T55" fmla="*/ 251 h 468"/>
              <a:gd name="T56" fmla="*/ 423 w 456"/>
              <a:gd name="T57" fmla="*/ 56 h 468"/>
              <a:gd name="T58" fmla="*/ 396 w 456"/>
              <a:gd name="T59" fmla="*/ 29 h 468"/>
              <a:gd name="T60" fmla="*/ 372 w 456"/>
              <a:gd name="T61" fmla="*/ 24 h 468"/>
              <a:gd name="T62" fmla="*/ 432 w 456"/>
              <a:gd name="T63" fmla="*/ 80 h 468"/>
              <a:gd name="T64" fmla="*/ 432 w 456"/>
              <a:gd name="T65" fmla="*/ 65 h 468"/>
              <a:gd name="T66" fmla="*/ 350 w 456"/>
              <a:gd name="T67" fmla="*/ 227 h 468"/>
              <a:gd name="T68" fmla="*/ 301 w 456"/>
              <a:gd name="T69" fmla="*/ 24 h 468"/>
              <a:gd name="T70" fmla="*/ 277 w 456"/>
              <a:gd name="T71" fmla="*/ 57 h 468"/>
              <a:gd name="T72" fmla="*/ 268 w 456"/>
              <a:gd name="T73" fmla="*/ 126 h 468"/>
              <a:gd name="T74" fmla="*/ 277 w 456"/>
              <a:gd name="T75" fmla="*/ 57 h 468"/>
              <a:gd name="T76" fmla="*/ 244 w 456"/>
              <a:gd name="T77" fmla="*/ 90 h 468"/>
              <a:gd name="T78" fmla="*/ 235 w 456"/>
              <a:gd name="T79" fmla="*/ 116 h 468"/>
              <a:gd name="T80" fmla="*/ 149 w 456"/>
              <a:gd name="T81" fmla="*/ 156 h 468"/>
              <a:gd name="T82" fmla="*/ 307 w 456"/>
              <a:gd name="T83" fmla="*/ 325 h 468"/>
              <a:gd name="T84" fmla="*/ 92 w 456"/>
              <a:gd name="T85" fmla="*/ 256 h 4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456" h="468">
                <a:moveTo>
                  <a:pt x="17" y="468"/>
                </a:moveTo>
                <a:cubicBezTo>
                  <a:pt x="119" y="365"/>
                  <a:pt x="119" y="365"/>
                  <a:pt x="119" y="365"/>
                </a:cubicBezTo>
                <a:cubicBezTo>
                  <a:pt x="144" y="386"/>
                  <a:pt x="176" y="398"/>
                  <a:pt x="211" y="398"/>
                </a:cubicBezTo>
                <a:cubicBezTo>
                  <a:pt x="268" y="398"/>
                  <a:pt x="317" y="365"/>
                  <a:pt x="339" y="317"/>
                </a:cubicBezTo>
                <a:cubicBezTo>
                  <a:pt x="389" y="317"/>
                  <a:pt x="389" y="317"/>
                  <a:pt x="389" y="317"/>
                </a:cubicBezTo>
                <a:cubicBezTo>
                  <a:pt x="389" y="284"/>
                  <a:pt x="389" y="284"/>
                  <a:pt x="389" y="284"/>
                </a:cubicBezTo>
                <a:cubicBezTo>
                  <a:pt x="423" y="284"/>
                  <a:pt x="423" y="284"/>
                  <a:pt x="423" y="284"/>
                </a:cubicBezTo>
                <a:cubicBezTo>
                  <a:pt x="423" y="251"/>
                  <a:pt x="423" y="251"/>
                  <a:pt x="423" y="251"/>
                </a:cubicBezTo>
                <a:cubicBezTo>
                  <a:pt x="456" y="251"/>
                  <a:pt x="456" y="251"/>
                  <a:pt x="456" y="251"/>
                </a:cubicBezTo>
                <a:cubicBezTo>
                  <a:pt x="456" y="55"/>
                  <a:pt x="456" y="55"/>
                  <a:pt x="456" y="55"/>
                </a:cubicBezTo>
                <a:cubicBezTo>
                  <a:pt x="401" y="0"/>
                  <a:pt x="401" y="0"/>
                  <a:pt x="401" y="0"/>
                </a:cubicBezTo>
                <a:cubicBezTo>
                  <a:pt x="277" y="0"/>
                  <a:pt x="277" y="0"/>
                  <a:pt x="277" y="0"/>
                </a:cubicBezTo>
                <a:cubicBezTo>
                  <a:pt x="277" y="33"/>
                  <a:pt x="277" y="33"/>
                  <a:pt x="277" y="33"/>
                </a:cubicBezTo>
                <a:cubicBezTo>
                  <a:pt x="244" y="33"/>
                  <a:pt x="244" y="33"/>
                  <a:pt x="244" y="33"/>
                </a:cubicBezTo>
                <a:cubicBezTo>
                  <a:pt x="244" y="66"/>
                  <a:pt x="244" y="66"/>
                  <a:pt x="244" y="66"/>
                </a:cubicBezTo>
                <a:cubicBezTo>
                  <a:pt x="211" y="67"/>
                  <a:pt x="211" y="67"/>
                  <a:pt x="211" y="67"/>
                </a:cubicBezTo>
                <a:cubicBezTo>
                  <a:pt x="211" y="114"/>
                  <a:pt x="211" y="114"/>
                  <a:pt x="211" y="114"/>
                </a:cubicBezTo>
                <a:cubicBezTo>
                  <a:pt x="211" y="114"/>
                  <a:pt x="211" y="114"/>
                  <a:pt x="211" y="114"/>
                </a:cubicBezTo>
                <a:cubicBezTo>
                  <a:pt x="132" y="114"/>
                  <a:pt x="68" y="178"/>
                  <a:pt x="68" y="256"/>
                </a:cubicBezTo>
                <a:cubicBezTo>
                  <a:pt x="68" y="291"/>
                  <a:pt x="81" y="324"/>
                  <a:pt x="102" y="348"/>
                </a:cubicBezTo>
                <a:cubicBezTo>
                  <a:pt x="0" y="451"/>
                  <a:pt x="0" y="451"/>
                  <a:pt x="0" y="451"/>
                </a:cubicBezTo>
                <a:lnTo>
                  <a:pt x="17" y="468"/>
                </a:lnTo>
                <a:close/>
                <a:moveTo>
                  <a:pt x="173" y="144"/>
                </a:moveTo>
                <a:cubicBezTo>
                  <a:pt x="177" y="143"/>
                  <a:pt x="182" y="141"/>
                  <a:pt x="187" y="140"/>
                </a:cubicBezTo>
                <a:cubicBezTo>
                  <a:pt x="187" y="152"/>
                  <a:pt x="187" y="152"/>
                  <a:pt x="187" y="152"/>
                </a:cubicBezTo>
                <a:cubicBezTo>
                  <a:pt x="267" y="152"/>
                  <a:pt x="267" y="152"/>
                  <a:pt x="267" y="152"/>
                </a:cubicBezTo>
                <a:cubicBezTo>
                  <a:pt x="272" y="155"/>
                  <a:pt x="277" y="158"/>
                  <a:pt x="282" y="161"/>
                </a:cubicBezTo>
                <a:cubicBezTo>
                  <a:pt x="187" y="161"/>
                  <a:pt x="187" y="161"/>
                  <a:pt x="187" y="161"/>
                </a:cubicBezTo>
                <a:cubicBezTo>
                  <a:pt x="187" y="185"/>
                  <a:pt x="187" y="185"/>
                  <a:pt x="187" y="185"/>
                </a:cubicBezTo>
                <a:cubicBezTo>
                  <a:pt x="306" y="185"/>
                  <a:pt x="306" y="185"/>
                  <a:pt x="306" y="185"/>
                </a:cubicBezTo>
                <a:cubicBezTo>
                  <a:pt x="308" y="188"/>
                  <a:pt x="310" y="191"/>
                  <a:pt x="312" y="195"/>
                </a:cubicBezTo>
                <a:cubicBezTo>
                  <a:pt x="187" y="195"/>
                  <a:pt x="187" y="195"/>
                  <a:pt x="187" y="195"/>
                </a:cubicBezTo>
                <a:cubicBezTo>
                  <a:pt x="187" y="219"/>
                  <a:pt x="187" y="219"/>
                  <a:pt x="187" y="219"/>
                </a:cubicBezTo>
                <a:cubicBezTo>
                  <a:pt x="323" y="219"/>
                  <a:pt x="323" y="219"/>
                  <a:pt x="323" y="219"/>
                </a:cubicBezTo>
                <a:cubicBezTo>
                  <a:pt x="324" y="222"/>
                  <a:pt x="325" y="225"/>
                  <a:pt x="326" y="228"/>
                </a:cubicBezTo>
                <a:cubicBezTo>
                  <a:pt x="187" y="228"/>
                  <a:pt x="187" y="228"/>
                  <a:pt x="187" y="228"/>
                </a:cubicBezTo>
                <a:cubicBezTo>
                  <a:pt x="187" y="252"/>
                  <a:pt x="187" y="252"/>
                  <a:pt x="187" y="252"/>
                </a:cubicBezTo>
                <a:cubicBezTo>
                  <a:pt x="329" y="252"/>
                  <a:pt x="329" y="252"/>
                  <a:pt x="329" y="252"/>
                </a:cubicBezTo>
                <a:cubicBezTo>
                  <a:pt x="329" y="253"/>
                  <a:pt x="329" y="255"/>
                  <a:pt x="329" y="256"/>
                </a:cubicBezTo>
                <a:cubicBezTo>
                  <a:pt x="329" y="258"/>
                  <a:pt x="329" y="259"/>
                  <a:pt x="329" y="261"/>
                </a:cubicBezTo>
                <a:cubicBezTo>
                  <a:pt x="187" y="261"/>
                  <a:pt x="187" y="261"/>
                  <a:pt x="187" y="261"/>
                </a:cubicBezTo>
                <a:cubicBezTo>
                  <a:pt x="187" y="285"/>
                  <a:pt x="187" y="285"/>
                  <a:pt x="187" y="285"/>
                </a:cubicBezTo>
                <a:cubicBezTo>
                  <a:pt x="326" y="285"/>
                  <a:pt x="326" y="285"/>
                  <a:pt x="326" y="285"/>
                </a:cubicBezTo>
                <a:cubicBezTo>
                  <a:pt x="324" y="290"/>
                  <a:pt x="322" y="295"/>
                  <a:pt x="320" y="301"/>
                </a:cubicBezTo>
                <a:cubicBezTo>
                  <a:pt x="173" y="301"/>
                  <a:pt x="173" y="301"/>
                  <a:pt x="173" y="301"/>
                </a:cubicBezTo>
                <a:lnTo>
                  <a:pt x="173" y="144"/>
                </a:lnTo>
                <a:close/>
                <a:moveTo>
                  <a:pt x="365" y="293"/>
                </a:moveTo>
                <a:cubicBezTo>
                  <a:pt x="348" y="293"/>
                  <a:pt x="348" y="293"/>
                  <a:pt x="348" y="293"/>
                </a:cubicBezTo>
                <a:cubicBezTo>
                  <a:pt x="349" y="290"/>
                  <a:pt x="350" y="287"/>
                  <a:pt x="350" y="284"/>
                </a:cubicBezTo>
                <a:cubicBezTo>
                  <a:pt x="365" y="284"/>
                  <a:pt x="365" y="284"/>
                  <a:pt x="365" y="284"/>
                </a:cubicBezTo>
                <a:lnTo>
                  <a:pt x="365" y="293"/>
                </a:lnTo>
                <a:close/>
                <a:moveTo>
                  <a:pt x="399" y="260"/>
                </a:moveTo>
                <a:cubicBezTo>
                  <a:pt x="353" y="260"/>
                  <a:pt x="353" y="260"/>
                  <a:pt x="353" y="260"/>
                </a:cubicBezTo>
                <a:cubicBezTo>
                  <a:pt x="353" y="259"/>
                  <a:pt x="353" y="257"/>
                  <a:pt x="353" y="256"/>
                </a:cubicBezTo>
                <a:cubicBezTo>
                  <a:pt x="353" y="254"/>
                  <a:pt x="353" y="253"/>
                  <a:pt x="353" y="251"/>
                </a:cubicBezTo>
                <a:cubicBezTo>
                  <a:pt x="399" y="251"/>
                  <a:pt x="399" y="251"/>
                  <a:pt x="399" y="251"/>
                </a:cubicBezTo>
                <a:lnTo>
                  <a:pt x="399" y="260"/>
                </a:lnTo>
                <a:close/>
                <a:moveTo>
                  <a:pt x="423" y="56"/>
                </a:moveTo>
                <a:cubicBezTo>
                  <a:pt x="396" y="56"/>
                  <a:pt x="396" y="56"/>
                  <a:pt x="396" y="56"/>
                </a:cubicBezTo>
                <a:cubicBezTo>
                  <a:pt x="396" y="29"/>
                  <a:pt x="396" y="29"/>
                  <a:pt x="396" y="29"/>
                </a:cubicBezTo>
                <a:lnTo>
                  <a:pt x="423" y="56"/>
                </a:lnTo>
                <a:close/>
                <a:moveTo>
                  <a:pt x="372" y="24"/>
                </a:moveTo>
                <a:cubicBezTo>
                  <a:pt x="372" y="80"/>
                  <a:pt x="372" y="80"/>
                  <a:pt x="372" y="80"/>
                </a:cubicBezTo>
                <a:cubicBezTo>
                  <a:pt x="432" y="80"/>
                  <a:pt x="432" y="80"/>
                  <a:pt x="432" y="80"/>
                </a:cubicBezTo>
                <a:cubicBezTo>
                  <a:pt x="432" y="65"/>
                  <a:pt x="432" y="65"/>
                  <a:pt x="432" y="65"/>
                </a:cubicBezTo>
                <a:cubicBezTo>
                  <a:pt x="432" y="65"/>
                  <a:pt x="432" y="65"/>
                  <a:pt x="432" y="65"/>
                </a:cubicBezTo>
                <a:cubicBezTo>
                  <a:pt x="432" y="227"/>
                  <a:pt x="432" y="227"/>
                  <a:pt x="432" y="227"/>
                </a:cubicBezTo>
                <a:cubicBezTo>
                  <a:pt x="350" y="227"/>
                  <a:pt x="350" y="227"/>
                  <a:pt x="350" y="227"/>
                </a:cubicBezTo>
                <a:cubicBezTo>
                  <a:pt x="343" y="195"/>
                  <a:pt x="326" y="167"/>
                  <a:pt x="301" y="146"/>
                </a:cubicBezTo>
                <a:cubicBezTo>
                  <a:pt x="301" y="24"/>
                  <a:pt x="301" y="24"/>
                  <a:pt x="301" y="24"/>
                </a:cubicBezTo>
                <a:lnTo>
                  <a:pt x="372" y="24"/>
                </a:lnTo>
                <a:close/>
                <a:moveTo>
                  <a:pt x="277" y="57"/>
                </a:moveTo>
                <a:cubicBezTo>
                  <a:pt x="277" y="130"/>
                  <a:pt x="277" y="130"/>
                  <a:pt x="277" y="130"/>
                </a:cubicBezTo>
                <a:cubicBezTo>
                  <a:pt x="274" y="129"/>
                  <a:pt x="271" y="127"/>
                  <a:pt x="268" y="126"/>
                </a:cubicBezTo>
                <a:cubicBezTo>
                  <a:pt x="268" y="57"/>
                  <a:pt x="268" y="57"/>
                  <a:pt x="268" y="57"/>
                </a:cubicBezTo>
                <a:lnTo>
                  <a:pt x="277" y="57"/>
                </a:lnTo>
                <a:close/>
                <a:moveTo>
                  <a:pt x="235" y="90"/>
                </a:moveTo>
                <a:cubicBezTo>
                  <a:pt x="244" y="90"/>
                  <a:pt x="244" y="90"/>
                  <a:pt x="244" y="90"/>
                </a:cubicBezTo>
                <a:cubicBezTo>
                  <a:pt x="244" y="118"/>
                  <a:pt x="244" y="118"/>
                  <a:pt x="244" y="118"/>
                </a:cubicBezTo>
                <a:cubicBezTo>
                  <a:pt x="241" y="117"/>
                  <a:pt x="238" y="117"/>
                  <a:pt x="235" y="116"/>
                </a:cubicBezTo>
                <a:lnTo>
                  <a:pt x="235" y="90"/>
                </a:lnTo>
                <a:close/>
                <a:moveTo>
                  <a:pt x="149" y="156"/>
                </a:moveTo>
                <a:cubicBezTo>
                  <a:pt x="149" y="325"/>
                  <a:pt x="149" y="325"/>
                  <a:pt x="149" y="325"/>
                </a:cubicBezTo>
                <a:cubicBezTo>
                  <a:pt x="307" y="325"/>
                  <a:pt x="307" y="325"/>
                  <a:pt x="307" y="325"/>
                </a:cubicBezTo>
                <a:cubicBezTo>
                  <a:pt x="286" y="355"/>
                  <a:pt x="251" y="374"/>
                  <a:pt x="211" y="374"/>
                </a:cubicBezTo>
                <a:cubicBezTo>
                  <a:pt x="146" y="374"/>
                  <a:pt x="92" y="321"/>
                  <a:pt x="92" y="256"/>
                </a:cubicBezTo>
                <a:cubicBezTo>
                  <a:pt x="92" y="214"/>
                  <a:pt x="115" y="176"/>
                  <a:pt x="149" y="156"/>
                </a:cubicBez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  <xdr:sp macro="" textlink="">
        <xdr:nvSpPr>
          <xdr:cNvPr id="61" name="Freeform 163">
            <a:extLst>
              <a:ext uri="{FF2B5EF4-FFF2-40B4-BE49-F238E27FC236}">
                <a16:creationId xmlns:a16="http://schemas.microsoft.com/office/drawing/2014/main" id="{00000000-0008-0000-0500-00003D000000}"/>
              </a:ext>
            </a:extLst>
          </xdr:cNvPr>
          <xdr:cNvSpPr>
            <a:spLocks noEditPoints="1"/>
          </xdr:cNvSpPr>
        </xdr:nvSpPr>
        <xdr:spPr bwMode="auto">
          <a:xfrm>
            <a:off x="4176713" y="53976"/>
            <a:ext cx="1271587" cy="1271587"/>
          </a:xfrm>
          <a:custGeom>
            <a:avLst/>
            <a:gdLst>
              <a:gd name="T0" fmla="*/ 0 w 801"/>
              <a:gd name="T1" fmla="*/ 0 h 801"/>
              <a:gd name="T2" fmla="*/ 0 w 801"/>
              <a:gd name="T3" fmla="*/ 801 h 801"/>
              <a:gd name="T4" fmla="*/ 801 w 801"/>
              <a:gd name="T5" fmla="*/ 801 h 801"/>
              <a:gd name="T6" fmla="*/ 801 w 801"/>
              <a:gd name="T7" fmla="*/ 0 h 801"/>
              <a:gd name="T8" fmla="*/ 0 w 801"/>
              <a:gd name="T9" fmla="*/ 0 h 801"/>
              <a:gd name="T10" fmla="*/ 769 w 801"/>
              <a:gd name="T11" fmla="*/ 767 h 801"/>
              <a:gd name="T12" fmla="*/ 32 w 801"/>
              <a:gd name="T13" fmla="*/ 767 h 801"/>
              <a:gd name="T14" fmla="*/ 32 w 801"/>
              <a:gd name="T15" fmla="*/ 32 h 801"/>
              <a:gd name="T16" fmla="*/ 769 w 801"/>
              <a:gd name="T17" fmla="*/ 32 h 801"/>
              <a:gd name="T18" fmla="*/ 769 w 801"/>
              <a:gd name="T19" fmla="*/ 767 h 8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801" h="801">
                <a:moveTo>
                  <a:pt x="0" y="0"/>
                </a:moveTo>
                <a:lnTo>
                  <a:pt x="0" y="801"/>
                </a:lnTo>
                <a:lnTo>
                  <a:pt x="801" y="801"/>
                </a:lnTo>
                <a:lnTo>
                  <a:pt x="801" y="0"/>
                </a:lnTo>
                <a:lnTo>
                  <a:pt x="0" y="0"/>
                </a:lnTo>
                <a:close/>
                <a:moveTo>
                  <a:pt x="769" y="767"/>
                </a:moveTo>
                <a:lnTo>
                  <a:pt x="32" y="767"/>
                </a:lnTo>
                <a:lnTo>
                  <a:pt x="32" y="32"/>
                </a:lnTo>
                <a:lnTo>
                  <a:pt x="769" y="32"/>
                </a:lnTo>
                <a:lnTo>
                  <a:pt x="769" y="76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solidFill>
                <a:schemeClr val="bg1"/>
              </a:solidFill>
            </a:endParaRPr>
          </a:p>
        </xdr:txBody>
      </xdr:sp>
    </xdr:grpSp>
    <xdr:clientData/>
  </xdr:twoCellAnchor>
  <xdr:twoCellAnchor editAs="oneCell">
    <xdr:from>
      <xdr:col>2</xdr:col>
      <xdr:colOff>285750</xdr:colOff>
      <xdr:row>25</xdr:row>
      <xdr:rowOff>112034</xdr:rowOff>
    </xdr:from>
    <xdr:to>
      <xdr:col>2</xdr:col>
      <xdr:colOff>3724275</xdr:colOff>
      <xdr:row>26</xdr:row>
      <xdr:rowOff>131084</xdr:rowOff>
    </xdr:to>
    <xdr:pic>
      <xdr:nvPicPr>
        <xdr:cNvPr id="48" name="Picture 47" descr="Barra de Mensagens de Aviso de Segurança para macros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3679" y="4221391"/>
          <a:ext cx="3438525" cy="195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4779282</xdr:colOff>
      <xdr:row>25</xdr:row>
      <xdr:rowOff>122466</xdr:rowOff>
    </xdr:from>
    <xdr:to>
      <xdr:col>3</xdr:col>
      <xdr:colOff>227240</xdr:colOff>
      <xdr:row>26</xdr:row>
      <xdr:rowOff>149679</xdr:rowOff>
    </xdr:to>
    <xdr:pic>
      <xdr:nvPicPr>
        <xdr:cNvPr id="62" name="Picture 61" descr="Security Warning Message Bar for macros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7211" y="4231823"/>
          <a:ext cx="3435350" cy="204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2:AT306"/>
  <sheetViews>
    <sheetView showGridLines="0" zoomScale="80" zoomScaleNormal="80" workbookViewId="0">
      <selection activeCell="A70" sqref="A70"/>
    </sheetView>
  </sheetViews>
  <sheetFormatPr defaultColWidth="9.1796875" defaultRowHeight="11.5"/>
  <cols>
    <col min="1" max="1" width="9.1796875" style="237" customWidth="1"/>
    <col min="2" max="2" width="91" style="237" bestFit="1" customWidth="1"/>
    <col min="3" max="3" width="16.1796875" style="237" bestFit="1" customWidth="1"/>
    <col min="4" max="4" width="15.81640625" style="237" customWidth="1"/>
    <col min="5" max="5" width="2.54296875" style="237" customWidth="1"/>
    <col min="6" max="6" width="25.26953125" style="237" customWidth="1"/>
    <col min="7" max="7" width="17" style="237" bestFit="1" customWidth="1"/>
    <col min="8" max="8" width="16.1796875" style="237" customWidth="1"/>
    <col min="9" max="9" width="25.7265625" style="237" customWidth="1"/>
    <col min="10" max="10" width="17.7265625" style="237" customWidth="1"/>
    <col min="11" max="11" width="20.81640625" style="237" customWidth="1"/>
    <col min="12" max="12" width="24.81640625" style="234" customWidth="1"/>
    <col min="13" max="13" width="19" style="234" bestFit="1" customWidth="1"/>
    <col min="14" max="14" width="20.81640625" style="234" bestFit="1" customWidth="1"/>
    <col min="15" max="15" width="14.453125" style="237" customWidth="1"/>
    <col min="16" max="16" width="22.81640625" style="237" customWidth="1"/>
    <col min="17" max="17" width="14.453125" style="237" bestFit="1" customWidth="1"/>
    <col min="18" max="18" width="19.81640625" style="237" customWidth="1"/>
    <col min="19" max="19" width="20.1796875" style="237" customWidth="1"/>
    <col min="20" max="20" width="20.54296875" style="237" customWidth="1"/>
    <col min="21" max="21" width="19.453125" style="237" customWidth="1"/>
    <col min="22" max="22" width="18.81640625" style="237" customWidth="1"/>
    <col min="23" max="23" width="10.7265625" style="237" customWidth="1"/>
    <col min="24" max="24" width="9.1796875" style="237"/>
    <col min="25" max="25" width="3.26953125" style="237" customWidth="1"/>
    <col min="26" max="26" width="57.1796875" style="237" bestFit="1" customWidth="1"/>
    <col min="27" max="27" width="16.7265625" style="237" customWidth="1"/>
    <col min="28" max="28" width="20" style="237" customWidth="1"/>
    <col min="29" max="29" width="12.453125" style="237" bestFit="1" customWidth="1"/>
    <col min="30" max="30" width="9.1796875" style="237"/>
    <col min="31" max="31" width="27.26953125" style="237" customWidth="1"/>
    <col min="32" max="32" width="32.7265625" style="237" bestFit="1" customWidth="1"/>
    <col min="33" max="33" width="16" style="237" customWidth="1"/>
    <col min="34" max="34" width="8.7265625" style="237" bestFit="1" customWidth="1"/>
    <col min="35" max="36" width="9.1796875" style="237"/>
    <col min="37" max="37" width="13" style="237" bestFit="1" customWidth="1"/>
    <col min="38" max="38" width="22.1796875" style="237" bestFit="1" customWidth="1"/>
    <col min="39" max="16384" width="9.1796875" style="237"/>
  </cols>
  <sheetData>
    <row r="2" spans="1:35">
      <c r="A2" s="230"/>
      <c r="B2" s="231"/>
      <c r="C2" s="231"/>
      <c r="D2" s="231"/>
      <c r="E2" s="570"/>
      <c r="F2" s="570"/>
      <c r="G2" s="232"/>
      <c r="H2" s="233"/>
      <c r="I2" s="234"/>
      <c r="J2" s="234"/>
      <c r="K2" s="235"/>
      <c r="N2" s="236" t="s">
        <v>22</v>
      </c>
      <c r="O2" s="234"/>
    </row>
    <row r="3" spans="1:35" ht="11.5" customHeight="1">
      <c r="A3" s="230"/>
      <c r="B3" s="231"/>
      <c r="C3" s="231"/>
      <c r="D3" s="231"/>
      <c r="E3" s="232"/>
      <c r="F3" s="232"/>
      <c r="G3" s="234"/>
      <c r="H3" s="234"/>
      <c r="I3" s="234"/>
      <c r="J3" s="234"/>
      <c r="K3" s="238"/>
      <c r="N3" s="239" t="s">
        <v>24</v>
      </c>
      <c r="O3" s="234">
        <v>0</v>
      </c>
    </row>
    <row r="4" spans="1:35">
      <c r="A4" s="230"/>
      <c r="B4" s="231"/>
      <c r="C4" s="240"/>
      <c r="D4" s="231"/>
      <c r="E4" s="231"/>
      <c r="F4" s="231"/>
      <c r="G4" s="234"/>
      <c r="H4" s="234"/>
      <c r="I4" s="234"/>
      <c r="J4" s="234"/>
      <c r="K4" s="238"/>
      <c r="N4" s="239" t="s">
        <v>23</v>
      </c>
      <c r="O4" s="234">
        <v>1</v>
      </c>
    </row>
    <row r="5" spans="1:35">
      <c r="A5" s="241"/>
      <c r="B5" s="231"/>
      <c r="C5" s="231"/>
      <c r="D5" s="231"/>
      <c r="E5" s="231"/>
      <c r="F5" s="231"/>
      <c r="G5" s="234"/>
      <c r="H5" s="234"/>
      <c r="I5" s="234"/>
      <c r="J5" s="234"/>
      <c r="K5" s="238"/>
      <c r="O5" s="234"/>
    </row>
    <row r="6" spans="1:35">
      <c r="A6" s="241"/>
      <c r="B6" s="231"/>
      <c r="C6" s="231"/>
      <c r="D6" s="231"/>
      <c r="E6" s="231"/>
      <c r="F6" s="231"/>
      <c r="G6" s="234"/>
      <c r="H6" s="234"/>
      <c r="I6" s="234"/>
      <c r="J6" s="234"/>
      <c r="K6" s="238"/>
      <c r="O6" s="242"/>
      <c r="Q6" s="243"/>
      <c r="R6" s="244"/>
      <c r="S6" s="243"/>
      <c r="T6" s="243"/>
      <c r="U6" s="243"/>
      <c r="V6" s="243"/>
    </row>
    <row r="7" spans="1:35">
      <c r="A7" s="241"/>
      <c r="B7" s="231"/>
      <c r="C7" s="231"/>
      <c r="D7" s="231"/>
      <c r="E7" s="231"/>
      <c r="F7" s="231"/>
      <c r="G7" s="234"/>
      <c r="H7" s="234"/>
      <c r="I7" s="234"/>
      <c r="J7" s="234"/>
      <c r="K7" s="238"/>
      <c r="N7" s="245" t="s">
        <v>26</v>
      </c>
      <c r="O7" s="234"/>
      <c r="Q7" s="243"/>
      <c r="R7" s="243"/>
      <c r="S7" s="243"/>
      <c r="T7" s="243"/>
      <c r="U7" s="243"/>
      <c r="V7" s="243"/>
    </row>
    <row r="8" spans="1:35" s="247" customFormat="1" ht="18.75" customHeight="1">
      <c r="A8" s="246"/>
      <c r="B8" s="246"/>
      <c r="C8" s="246"/>
      <c r="D8" s="246"/>
      <c r="E8" s="246"/>
      <c r="F8" s="243"/>
      <c r="G8" s="234"/>
      <c r="H8" s="234"/>
      <c r="I8" s="234"/>
      <c r="J8" s="234"/>
      <c r="K8" s="238"/>
      <c r="L8" s="243"/>
      <c r="N8" s="248">
        <v>0</v>
      </c>
      <c r="O8" s="243"/>
      <c r="P8" s="237"/>
      <c r="Q8" s="571"/>
      <c r="R8" s="571"/>
      <c r="S8" s="572"/>
      <c r="T8" s="555"/>
      <c r="U8" s="555"/>
      <c r="V8" s="555"/>
      <c r="Y8" s="249"/>
      <c r="Z8" s="250"/>
      <c r="AA8" s="249"/>
      <c r="AB8" s="249"/>
      <c r="AC8" s="249"/>
      <c r="AD8" s="249"/>
      <c r="AE8" s="251"/>
      <c r="AF8" s="244"/>
      <c r="AG8" s="243"/>
      <c r="AH8" s="243"/>
      <c r="AI8" s="252"/>
    </row>
    <row r="9" spans="1:35">
      <c r="A9" s="246"/>
      <c r="B9" s="246"/>
      <c r="C9" s="246"/>
      <c r="D9" s="246"/>
      <c r="E9" s="246"/>
      <c r="F9" s="234"/>
      <c r="G9" s="234"/>
      <c r="H9" s="234"/>
      <c r="I9" s="234"/>
      <c r="J9" s="234"/>
      <c r="K9" s="238"/>
      <c r="N9" s="248">
        <v>1</v>
      </c>
      <c r="O9" s="234"/>
      <c r="Q9" s="571"/>
      <c r="R9" s="571"/>
      <c r="S9" s="572"/>
      <c r="T9" s="555"/>
      <c r="U9" s="555"/>
      <c r="V9" s="555"/>
      <c r="Y9" s="249"/>
      <c r="Z9" s="249"/>
      <c r="AA9" s="249"/>
      <c r="AB9" s="249"/>
      <c r="AC9" s="249"/>
      <c r="AD9" s="249"/>
      <c r="AE9" s="243"/>
      <c r="AF9" s="244"/>
      <c r="AG9" s="243"/>
      <c r="AH9" s="243"/>
      <c r="AI9" s="252"/>
    </row>
    <row r="10" spans="1:35">
      <c r="A10" s="246"/>
      <c r="B10" s="246"/>
      <c r="C10" s="246"/>
      <c r="D10" s="246"/>
      <c r="E10" s="246"/>
      <c r="F10" s="234"/>
      <c r="G10" s="234"/>
      <c r="H10" s="234"/>
      <c r="I10" s="234"/>
      <c r="J10" s="234"/>
      <c r="K10" s="238"/>
      <c r="N10" s="248">
        <v>2</v>
      </c>
      <c r="O10" s="234"/>
      <c r="Q10" s="253"/>
      <c r="R10" s="253"/>
      <c r="S10" s="572"/>
      <c r="T10" s="555"/>
      <c r="U10" s="555"/>
      <c r="V10" s="555"/>
      <c r="Y10" s="254"/>
      <c r="Z10" s="255"/>
      <c r="AA10" s="256"/>
      <c r="AB10" s="257"/>
      <c r="AC10" s="249"/>
      <c r="AD10" s="249"/>
      <c r="AE10" s="251"/>
      <c r="AF10" s="243"/>
      <c r="AG10" s="243"/>
      <c r="AH10" s="243"/>
      <c r="AI10" s="252"/>
    </row>
    <row r="11" spans="1:35" ht="12" thickBot="1">
      <c r="A11" s="568"/>
      <c r="B11" s="568"/>
      <c r="C11" s="568"/>
      <c r="D11" s="568"/>
      <c r="E11" s="568"/>
      <c r="F11" s="568"/>
      <c r="G11" s="568"/>
      <c r="H11" s="568"/>
      <c r="I11" s="569"/>
      <c r="J11" s="246"/>
      <c r="K11" s="235"/>
      <c r="N11" s="248">
        <v>3</v>
      </c>
      <c r="O11" s="234"/>
      <c r="Q11" s="258"/>
      <c r="R11" s="258"/>
      <c r="S11" s="259"/>
      <c r="T11" s="243"/>
      <c r="U11" s="260"/>
      <c r="V11" s="260"/>
      <c r="Y11" s="254"/>
      <c r="Z11" s="249"/>
      <c r="AA11" s="249"/>
      <c r="AB11" s="249"/>
      <c r="AC11" s="249"/>
      <c r="AD11" s="249"/>
      <c r="AE11" s="556"/>
      <c r="AF11" s="556"/>
      <c r="AG11" s="261"/>
      <c r="AH11" s="261"/>
      <c r="AI11" s="252"/>
    </row>
    <row r="12" spans="1:35" ht="12" thickTop="1">
      <c r="A12" s="262"/>
      <c r="B12" s="263"/>
      <c r="C12" s="263"/>
      <c r="D12" s="263"/>
      <c r="E12" s="263"/>
      <c r="F12" s="263"/>
      <c r="G12" s="263"/>
      <c r="H12" s="263"/>
      <c r="I12" s="256"/>
      <c r="J12" s="256"/>
      <c r="K12" s="264"/>
      <c r="L12" s="264"/>
      <c r="N12" s="248">
        <v>4</v>
      </c>
      <c r="O12" s="234"/>
      <c r="Q12" s="258"/>
      <c r="R12" s="258"/>
      <c r="S12" s="259"/>
      <c r="T12" s="265"/>
      <c r="U12" s="260"/>
      <c r="V12" s="260"/>
      <c r="Y12" s="254"/>
      <c r="Z12" s="266"/>
      <c r="AA12" s="256"/>
      <c r="AB12" s="267"/>
      <c r="AC12" s="249"/>
      <c r="AD12" s="249"/>
      <c r="AE12" s="554"/>
      <c r="AF12" s="554"/>
      <c r="AG12" s="261"/>
      <c r="AH12" s="261"/>
      <c r="AI12" s="252"/>
    </row>
    <row r="13" spans="1:35">
      <c r="A13" s="268"/>
      <c r="B13" s="269" t="s">
        <v>34</v>
      </c>
      <c r="C13" s="270"/>
      <c r="D13" s="257"/>
      <c r="E13" s="232"/>
      <c r="F13" s="246"/>
      <c r="G13" s="271">
        <v>2019</v>
      </c>
      <c r="H13" s="272">
        <v>2020</v>
      </c>
      <c r="I13" s="573"/>
      <c r="J13" s="246"/>
      <c r="K13" s="243"/>
      <c r="L13" s="243"/>
      <c r="N13" s="248">
        <v>5</v>
      </c>
      <c r="O13" s="234"/>
      <c r="Q13" s="258"/>
      <c r="R13" s="258"/>
      <c r="S13" s="259"/>
      <c r="T13" s="265"/>
      <c r="U13" s="260"/>
      <c r="V13" s="265"/>
      <c r="Y13" s="254"/>
      <c r="Z13" s="266"/>
      <c r="AA13" s="256"/>
      <c r="AB13" s="267"/>
      <c r="AC13" s="249"/>
      <c r="AD13" s="249"/>
      <c r="AE13" s="273"/>
      <c r="AF13" s="273"/>
      <c r="AG13" s="243"/>
      <c r="AH13" s="274"/>
      <c r="AI13" s="252"/>
    </row>
    <row r="14" spans="1:35" ht="12" thickBot="1">
      <c r="A14" s="268"/>
      <c r="B14" s="270"/>
      <c r="C14" s="270"/>
      <c r="D14" s="270"/>
      <c r="E14" s="270"/>
      <c r="F14" s="270"/>
      <c r="G14" s="264"/>
      <c r="H14" s="275"/>
      <c r="I14" s="573"/>
      <c r="J14" s="256"/>
      <c r="K14" s="243"/>
      <c r="L14" s="243"/>
      <c r="O14" s="234"/>
      <c r="Q14" s="258"/>
      <c r="R14" s="258"/>
      <c r="S14" s="259"/>
      <c r="T14" s="265"/>
      <c r="U14" s="260"/>
      <c r="V14" s="265"/>
      <c r="Y14" s="254"/>
      <c r="Z14" s="276"/>
      <c r="AA14" s="256"/>
      <c r="AB14" s="267"/>
      <c r="AC14" s="254"/>
      <c r="AD14" s="254"/>
      <c r="AE14" s="277"/>
      <c r="AF14" s="277"/>
      <c r="AG14" s="278"/>
      <c r="AH14" s="279"/>
    </row>
    <row r="15" spans="1:35" ht="24" customHeight="1" thickTop="1">
      <c r="A15" s="268"/>
      <c r="B15" s="280"/>
      <c r="C15" s="270"/>
      <c r="D15" s="281"/>
      <c r="E15" s="281"/>
      <c r="F15" s="281"/>
      <c r="G15" s="264"/>
      <c r="H15" s="275"/>
      <c r="I15" s="573"/>
      <c r="J15" s="256"/>
      <c r="K15" s="243"/>
      <c r="L15" s="243"/>
      <c r="N15" s="245" t="s">
        <v>92</v>
      </c>
      <c r="O15" s="234"/>
      <c r="Q15" s="258"/>
      <c r="R15" s="258"/>
      <c r="S15" s="259"/>
      <c r="T15" s="265"/>
      <c r="U15" s="260"/>
      <c r="V15" s="265"/>
      <c r="Y15" s="254"/>
      <c r="Z15" s="282"/>
      <c r="AA15" s="256"/>
      <c r="AB15" s="267"/>
      <c r="AC15" s="254"/>
      <c r="AD15" s="254"/>
      <c r="AE15" s="265"/>
      <c r="AF15" s="265"/>
      <c r="AG15" s="283"/>
      <c r="AH15" s="284"/>
    </row>
    <row r="16" spans="1:35">
      <c r="A16" s="268"/>
      <c r="B16" s="285" t="s">
        <v>35</v>
      </c>
      <c r="C16" s="270"/>
      <c r="D16" s="281"/>
      <c r="E16" s="281"/>
      <c r="F16" s="281"/>
      <c r="G16" s="256"/>
      <c r="H16" s="286"/>
      <c r="I16" s="256"/>
      <c r="J16" s="256"/>
      <c r="K16" s="243"/>
      <c r="L16" s="243"/>
      <c r="N16" s="248">
        <v>0</v>
      </c>
      <c r="O16" s="243"/>
      <c r="Q16" s="258"/>
      <c r="R16" s="258"/>
      <c r="S16" s="259"/>
      <c r="T16" s="265"/>
      <c r="U16" s="260"/>
      <c r="V16" s="265"/>
      <c r="Y16" s="254"/>
      <c r="Z16" s="266"/>
      <c r="AA16" s="256"/>
      <c r="AB16" s="287"/>
      <c r="AC16" s="254"/>
      <c r="AD16" s="254"/>
      <c r="AE16" s="265"/>
      <c r="AF16" s="265"/>
      <c r="AG16" s="278"/>
      <c r="AH16" s="284"/>
    </row>
    <row r="17" spans="1:35">
      <c r="A17" s="268"/>
      <c r="B17" s="288" t="s">
        <v>136</v>
      </c>
      <c r="C17" s="270"/>
      <c r="D17" s="289"/>
      <c r="E17" s="289"/>
      <c r="F17" s="289"/>
      <c r="G17" s="290">
        <f>H117</f>
        <v>0</v>
      </c>
      <c r="H17" s="291">
        <f>I117</f>
        <v>0</v>
      </c>
      <c r="I17" s="256"/>
      <c r="J17" s="290"/>
      <c r="K17" s="243"/>
      <c r="L17" s="243"/>
      <c r="N17" s="248">
        <v>1</v>
      </c>
      <c r="O17" s="234"/>
      <c r="Q17" s="258"/>
      <c r="R17" s="258"/>
      <c r="S17" s="259"/>
      <c r="T17" s="265"/>
      <c r="U17" s="260"/>
      <c r="V17" s="265"/>
      <c r="Y17" s="254"/>
      <c r="Z17" s="266"/>
      <c r="AA17" s="256"/>
      <c r="AB17" s="287"/>
      <c r="AC17" s="254"/>
      <c r="AD17" s="254"/>
      <c r="AE17" s="265"/>
      <c r="AF17" s="265"/>
      <c r="AG17" s="278"/>
      <c r="AH17" s="284"/>
    </row>
    <row r="18" spans="1:35">
      <c r="A18" s="268"/>
      <c r="B18" s="288" t="s">
        <v>132</v>
      </c>
      <c r="C18" s="270"/>
      <c r="D18" s="289"/>
      <c r="E18" s="289"/>
      <c r="F18" s="289"/>
      <c r="G18" s="290">
        <f>H135</f>
        <v>0</v>
      </c>
      <c r="H18" s="291">
        <f>I135</f>
        <v>0</v>
      </c>
      <c r="I18" s="256"/>
      <c r="J18" s="290"/>
      <c r="K18" s="243"/>
      <c r="L18" s="243"/>
      <c r="N18" s="248">
        <v>2</v>
      </c>
      <c r="O18" s="234"/>
      <c r="Q18" s="258"/>
      <c r="R18" s="258"/>
      <c r="S18" s="259"/>
      <c r="T18" s="265"/>
      <c r="U18" s="260"/>
      <c r="V18" s="265"/>
      <c r="Y18" s="254"/>
      <c r="Z18" s="266"/>
      <c r="AA18" s="256"/>
      <c r="AB18" s="287"/>
      <c r="AC18" s="254"/>
      <c r="AD18" s="254"/>
      <c r="AE18" s="265"/>
      <c r="AF18" s="265"/>
      <c r="AG18" s="278"/>
      <c r="AH18" s="284"/>
    </row>
    <row r="19" spans="1:35">
      <c r="A19" s="268"/>
      <c r="B19" s="288"/>
      <c r="C19" s="270"/>
      <c r="D19" s="289"/>
      <c r="E19" s="289"/>
      <c r="F19" s="289"/>
      <c r="G19" s="290"/>
      <c r="H19" s="290"/>
      <c r="I19" s="256"/>
      <c r="J19" s="256"/>
      <c r="K19" s="243"/>
      <c r="L19" s="243"/>
      <c r="N19" s="248">
        <v>3</v>
      </c>
      <c r="O19" s="234"/>
      <c r="Q19" s="258"/>
      <c r="R19" s="258"/>
      <c r="S19" s="259"/>
      <c r="T19" s="265"/>
      <c r="U19" s="292"/>
      <c r="V19" s="265"/>
      <c r="Y19" s="254"/>
      <c r="Z19" s="266"/>
      <c r="AA19" s="256"/>
      <c r="AB19" s="293"/>
      <c r="AC19" s="254"/>
      <c r="AD19" s="254"/>
      <c r="AE19" s="243"/>
      <c r="AF19" s="243"/>
      <c r="AG19" s="243"/>
      <c r="AH19" s="243"/>
    </row>
    <row r="20" spans="1:35">
      <c r="A20" s="268"/>
      <c r="B20" s="294" t="s">
        <v>38</v>
      </c>
      <c r="C20" s="270"/>
      <c r="D20" s="281"/>
      <c r="E20" s="281"/>
      <c r="F20" s="281"/>
      <c r="G20" s="295">
        <f>G17+G18</f>
        <v>0</v>
      </c>
      <c r="H20" s="295">
        <f>H17+H18</f>
        <v>0</v>
      </c>
      <c r="I20" s="267"/>
      <c r="J20" s="267"/>
      <c r="K20" s="243"/>
      <c r="L20" s="243"/>
      <c r="N20" s="248">
        <v>4</v>
      </c>
      <c r="O20" s="234"/>
      <c r="Q20" s="258"/>
      <c r="R20" s="258"/>
      <c r="S20" s="259"/>
      <c r="T20" s="265"/>
      <c r="U20" s="292"/>
      <c r="V20" s="265"/>
      <c r="Y20" s="254"/>
      <c r="Z20" s="266"/>
      <c r="AA20" s="256"/>
      <c r="AB20" s="287"/>
      <c r="AC20" s="254"/>
      <c r="AD20" s="254"/>
      <c r="AE20" s="243"/>
      <c r="AF20" s="243"/>
      <c r="AG20" s="243"/>
      <c r="AH20" s="243"/>
    </row>
    <row r="21" spans="1:35">
      <c r="A21" s="268"/>
      <c r="B21" s="288"/>
      <c r="C21" s="270"/>
      <c r="D21" s="281"/>
      <c r="E21" s="281"/>
      <c r="F21" s="281"/>
      <c r="G21" s="296"/>
      <c r="H21" s="297"/>
      <c r="I21" s="256"/>
      <c r="J21" s="256"/>
      <c r="K21" s="243"/>
      <c r="L21" s="243"/>
      <c r="O21" s="234"/>
      <c r="Q21" s="243"/>
      <c r="R21" s="243"/>
      <c r="S21" s="243"/>
      <c r="T21" s="243"/>
      <c r="U21" s="243"/>
      <c r="V21" s="243"/>
      <c r="Y21" s="254"/>
      <c r="Z21" s="266"/>
      <c r="AA21" s="256"/>
      <c r="AB21" s="287"/>
      <c r="AC21" s="254"/>
      <c r="AD21" s="254"/>
      <c r="AE21" s="243"/>
      <c r="AF21" s="243"/>
      <c r="AG21" s="243"/>
      <c r="AH21" s="243"/>
    </row>
    <row r="22" spans="1:35">
      <c r="A22" s="268"/>
      <c r="B22" s="285" t="s">
        <v>39</v>
      </c>
      <c r="C22" s="270"/>
      <c r="D22" s="287"/>
      <c r="E22" s="287"/>
      <c r="F22" s="287"/>
      <c r="G22" s="290"/>
      <c r="H22" s="291"/>
      <c r="I22" s="298"/>
      <c r="J22" s="256"/>
      <c r="K22" s="243"/>
      <c r="L22" s="243"/>
      <c r="O22" s="234"/>
      <c r="Q22" s="243"/>
      <c r="R22" s="243"/>
      <c r="S22" s="243"/>
      <c r="T22" s="243"/>
      <c r="U22" s="243"/>
      <c r="V22" s="243"/>
      <c r="Y22" s="254"/>
      <c r="Z22" s="266"/>
      <c r="AA22" s="256"/>
      <c r="AB22" s="287"/>
      <c r="AC22" s="254"/>
      <c r="AD22" s="254"/>
      <c r="AE22" s="251"/>
      <c r="AF22" s="244"/>
      <c r="AG22" s="243"/>
      <c r="AH22" s="243"/>
    </row>
    <row r="23" spans="1:35">
      <c r="A23" s="268"/>
      <c r="B23" s="288" t="s">
        <v>136</v>
      </c>
      <c r="C23" s="270"/>
      <c r="D23" s="289"/>
      <c r="E23" s="289"/>
      <c r="F23" s="289"/>
      <c r="G23" s="290">
        <f>H119</f>
        <v>0</v>
      </c>
      <c r="H23" s="291">
        <f>I119</f>
        <v>0</v>
      </c>
      <c r="I23" s="256"/>
      <c r="J23" s="290"/>
      <c r="K23" s="243"/>
      <c r="L23" s="243"/>
      <c r="N23" s="248" t="s">
        <v>103</v>
      </c>
      <c r="O23" s="234">
        <v>1</v>
      </c>
      <c r="Q23" s="243"/>
      <c r="R23" s="243"/>
      <c r="S23" s="243"/>
      <c r="T23" s="243"/>
      <c r="U23" s="243"/>
      <c r="V23" s="243"/>
      <c r="Y23" s="254"/>
      <c r="Z23" s="266"/>
      <c r="AA23" s="256"/>
      <c r="AB23" s="287"/>
      <c r="AC23" s="254"/>
      <c r="AD23" s="254"/>
      <c r="AE23" s="251"/>
      <c r="AF23" s="244"/>
      <c r="AG23" s="243"/>
      <c r="AH23" s="243"/>
    </row>
    <row r="24" spans="1:35">
      <c r="A24" s="268"/>
      <c r="B24" s="288"/>
      <c r="C24" s="270"/>
      <c r="D24" s="289"/>
      <c r="E24" s="289"/>
      <c r="F24" s="289"/>
      <c r="G24" s="299"/>
      <c r="H24" s="300"/>
      <c r="I24" s="256"/>
      <c r="J24" s="287"/>
      <c r="K24" s="243"/>
      <c r="L24" s="243"/>
      <c r="N24" s="248" t="s">
        <v>104</v>
      </c>
      <c r="O24" s="234">
        <v>2</v>
      </c>
      <c r="Q24" s="243"/>
      <c r="R24" s="243"/>
      <c r="S24" s="243"/>
      <c r="T24" s="243"/>
      <c r="U24" s="243"/>
      <c r="V24" s="243"/>
      <c r="Y24" s="254"/>
      <c r="Z24" s="266"/>
      <c r="AA24" s="256"/>
      <c r="AB24" s="287"/>
      <c r="AC24" s="254"/>
      <c r="AD24" s="254"/>
      <c r="AE24" s="251"/>
      <c r="AF24" s="244"/>
      <c r="AG24" s="243"/>
      <c r="AH24" s="243"/>
    </row>
    <row r="25" spans="1:35">
      <c r="A25" s="268"/>
      <c r="B25" s="288"/>
      <c r="C25" s="270"/>
      <c r="D25" s="289"/>
      <c r="E25" s="289"/>
      <c r="F25" s="289"/>
      <c r="G25" s="290"/>
      <c r="H25" s="290"/>
      <c r="I25" s="256"/>
      <c r="J25" s="256"/>
      <c r="K25" s="243"/>
      <c r="L25" s="243"/>
      <c r="O25" s="234"/>
      <c r="Q25" s="556"/>
      <c r="R25" s="556"/>
      <c r="S25" s="243"/>
      <c r="T25" s="243"/>
      <c r="U25" s="243"/>
      <c r="V25" s="243"/>
      <c r="Y25" s="254"/>
      <c r="Z25" s="266"/>
      <c r="AA25" s="256"/>
      <c r="AB25" s="287"/>
      <c r="AC25" s="254"/>
      <c r="AD25" s="254"/>
      <c r="AE25" s="556"/>
      <c r="AF25" s="556"/>
      <c r="AG25" s="261"/>
      <c r="AH25" s="261"/>
    </row>
    <row r="26" spans="1:35">
      <c r="A26" s="268"/>
      <c r="B26" s="288" t="s">
        <v>4</v>
      </c>
      <c r="C26" s="270"/>
      <c r="D26" s="289"/>
      <c r="E26" s="289"/>
      <c r="F26" s="289"/>
      <c r="G26" s="290">
        <f>H137</f>
        <v>0</v>
      </c>
      <c r="H26" s="291">
        <f>I137</f>
        <v>0</v>
      </c>
      <c r="I26" s="256"/>
      <c r="J26" s="290"/>
      <c r="K26" s="243"/>
      <c r="L26" s="243"/>
      <c r="Q26" s="243"/>
      <c r="R26" s="243"/>
      <c r="S26" s="243"/>
      <c r="T26" s="243"/>
      <c r="U26" s="243"/>
      <c r="V26" s="243"/>
      <c r="Y26" s="254"/>
      <c r="Z26" s="266"/>
      <c r="AA26" s="256"/>
      <c r="AB26" s="287"/>
      <c r="AC26" s="254"/>
      <c r="AD26" s="254"/>
      <c r="AE26" s="554"/>
      <c r="AF26" s="554"/>
      <c r="AG26" s="261"/>
      <c r="AH26" s="261"/>
    </row>
    <row r="27" spans="1:35" ht="16.5" customHeight="1">
      <c r="A27" s="268"/>
      <c r="B27" s="294" t="s">
        <v>40</v>
      </c>
      <c r="C27" s="270"/>
      <c r="D27" s="287"/>
      <c r="E27" s="287"/>
      <c r="F27" s="287"/>
      <c r="G27" s="301">
        <f>G23+G26</f>
        <v>0</v>
      </c>
      <c r="H27" s="302">
        <f>H23+H26</f>
        <v>0</v>
      </c>
      <c r="I27" s="287"/>
      <c r="J27" s="287"/>
      <c r="K27" s="243"/>
      <c r="L27" s="243"/>
      <c r="Q27" s="261"/>
      <c r="R27" s="261"/>
      <c r="S27" s="261"/>
      <c r="T27" s="261"/>
      <c r="U27" s="303"/>
      <c r="V27" s="303"/>
      <c r="Y27" s="254"/>
      <c r="Z27" s="266"/>
      <c r="AA27" s="256"/>
      <c r="AB27" s="287"/>
      <c r="AC27" s="254"/>
      <c r="AD27" s="254"/>
      <c r="AE27" s="273"/>
      <c r="AF27" s="273"/>
      <c r="AG27" s="243"/>
      <c r="AH27" s="274"/>
    </row>
    <row r="28" spans="1:35">
      <c r="A28" s="268"/>
      <c r="B28" s="285"/>
      <c r="C28" s="270"/>
      <c r="D28" s="293"/>
      <c r="E28" s="293"/>
      <c r="F28" s="293"/>
      <c r="G28" s="290"/>
      <c r="H28" s="291"/>
      <c r="I28" s="256"/>
      <c r="J28" s="256"/>
      <c r="K28" s="243"/>
      <c r="L28" s="243"/>
      <c r="Q28" s="274"/>
      <c r="R28" s="274"/>
      <c r="S28" s="261"/>
      <c r="T28" s="261"/>
      <c r="U28" s="303"/>
      <c r="V28" s="303"/>
      <c r="Y28" s="254"/>
      <c r="Z28" s="266"/>
      <c r="AA28" s="256"/>
      <c r="AB28" s="287"/>
      <c r="AC28" s="254"/>
      <c r="AD28" s="254"/>
      <c r="AE28" s="265"/>
      <c r="AF28" s="265"/>
      <c r="AG28" s="283"/>
      <c r="AH28" s="284"/>
      <c r="AI28" s="304"/>
    </row>
    <row r="29" spans="1:35">
      <c r="A29" s="268"/>
      <c r="B29" s="285" t="s">
        <v>141</v>
      </c>
      <c r="C29" s="270"/>
      <c r="D29" s="289"/>
      <c r="E29" s="289"/>
      <c r="F29" s="289"/>
      <c r="G29" s="299">
        <f>G20-G27</f>
        <v>0</v>
      </c>
      <c r="H29" s="300">
        <f>H20-H27</f>
        <v>0</v>
      </c>
      <c r="I29" s="287"/>
      <c r="J29" s="287"/>
      <c r="K29" s="243"/>
      <c r="L29" s="243"/>
      <c r="Q29" s="273"/>
      <c r="R29" s="273"/>
      <c r="S29" s="243"/>
      <c r="T29" s="274"/>
      <c r="U29" s="303"/>
      <c r="V29" s="303"/>
      <c r="Y29" s="254"/>
      <c r="Z29" s="266"/>
      <c r="AA29" s="256"/>
      <c r="AB29" s="287"/>
      <c r="AC29" s="254"/>
      <c r="AD29" s="254"/>
      <c r="AE29" s="265"/>
      <c r="AF29" s="265"/>
      <c r="AG29" s="283"/>
      <c r="AH29" s="284"/>
    </row>
    <row r="30" spans="1:35">
      <c r="A30" s="268"/>
      <c r="B30" s="285"/>
      <c r="C30" s="270"/>
      <c r="D30" s="289"/>
      <c r="E30" s="289"/>
      <c r="F30" s="289"/>
      <c r="G30" s="290"/>
      <c r="H30" s="291"/>
      <c r="I30" s="256"/>
      <c r="J30" s="256"/>
      <c r="K30" s="243"/>
      <c r="L30" s="243"/>
      <c r="Q30" s="258"/>
      <c r="R30" s="258"/>
      <c r="S30" s="259"/>
      <c r="T30" s="243"/>
      <c r="U30" s="260"/>
      <c r="V30" s="260"/>
      <c r="Y30" s="254"/>
      <c r="Z30" s="266"/>
      <c r="AA30" s="256"/>
      <c r="AB30" s="287"/>
      <c r="AC30" s="254"/>
      <c r="AD30" s="254"/>
      <c r="AE30" s="265"/>
      <c r="AF30" s="265"/>
      <c r="AG30" s="278"/>
      <c r="AH30" s="284"/>
    </row>
    <row r="31" spans="1:35">
      <c r="A31" s="268"/>
      <c r="B31" s="285"/>
      <c r="C31" s="270"/>
      <c r="D31" s="289"/>
      <c r="E31" s="289"/>
      <c r="F31" s="289"/>
      <c r="G31" s="290"/>
      <c r="H31" s="290"/>
      <c r="I31" s="256"/>
      <c r="J31" s="256"/>
      <c r="K31" s="243"/>
      <c r="L31" s="243"/>
      <c r="Q31" s="258"/>
      <c r="R31" s="258"/>
      <c r="S31" s="259"/>
      <c r="T31" s="265"/>
      <c r="U31" s="260"/>
      <c r="V31" s="260"/>
      <c r="Y31" s="254"/>
      <c r="Z31" s="266"/>
      <c r="AA31" s="256"/>
      <c r="AB31" s="287"/>
      <c r="AC31" s="254"/>
      <c r="AD31" s="254"/>
      <c r="AE31" s="265"/>
      <c r="AF31" s="265"/>
      <c r="AG31" s="278"/>
      <c r="AH31" s="284"/>
    </row>
    <row r="32" spans="1:35">
      <c r="A32" s="268"/>
      <c r="B32" s="285"/>
      <c r="C32" s="270"/>
      <c r="D32" s="289"/>
      <c r="E32" s="289"/>
      <c r="F32" s="289"/>
      <c r="G32" s="290"/>
      <c r="H32" s="291"/>
      <c r="I32" s="256"/>
      <c r="J32" s="256"/>
      <c r="K32" s="243"/>
      <c r="L32" s="243"/>
      <c r="Q32" s="258"/>
      <c r="R32" s="258"/>
      <c r="S32" s="259"/>
      <c r="T32" s="265"/>
      <c r="U32" s="260"/>
      <c r="V32" s="260"/>
      <c r="Y32" s="254"/>
      <c r="Z32" s="266"/>
      <c r="AA32" s="256"/>
      <c r="AB32" s="287"/>
      <c r="AC32" s="254"/>
      <c r="AD32" s="254"/>
      <c r="AE32" s="265"/>
      <c r="AF32" s="265"/>
      <c r="AG32" s="278"/>
      <c r="AH32" s="284"/>
    </row>
    <row r="33" spans="1:46">
      <c r="A33" s="268"/>
      <c r="B33" s="285"/>
      <c r="C33" s="270"/>
      <c r="D33" s="289"/>
      <c r="E33" s="289"/>
      <c r="F33" s="289"/>
      <c r="G33" s="305"/>
      <c r="H33" s="306"/>
      <c r="I33" s="287"/>
      <c r="J33" s="307"/>
      <c r="K33" s="243"/>
      <c r="L33" s="243"/>
      <c r="Q33" s="258"/>
      <c r="R33" s="258"/>
      <c r="S33" s="259"/>
      <c r="T33" s="265"/>
      <c r="U33" s="260"/>
      <c r="V33" s="260"/>
      <c r="Y33" s="254"/>
      <c r="Z33" s="266"/>
      <c r="AA33" s="256"/>
      <c r="AB33" s="287"/>
      <c r="AC33" s="254"/>
      <c r="AD33" s="254"/>
      <c r="AE33" s="265"/>
      <c r="AF33" s="265"/>
      <c r="AG33" s="278"/>
      <c r="AH33" s="284"/>
    </row>
    <row r="34" spans="1:46">
      <c r="A34" s="268"/>
      <c r="B34" s="285"/>
      <c r="C34" s="270"/>
      <c r="D34" s="308"/>
      <c r="E34" s="308"/>
      <c r="F34" s="308"/>
      <c r="G34" s="290"/>
      <c r="H34" s="291"/>
      <c r="I34" s="293"/>
      <c r="J34" s="256"/>
      <c r="K34" s="243"/>
      <c r="L34" s="243"/>
      <c r="Q34" s="258"/>
      <c r="R34" s="258"/>
      <c r="S34" s="259"/>
      <c r="T34" s="265"/>
      <c r="U34" s="260"/>
      <c r="V34" s="260"/>
      <c r="Y34" s="254"/>
      <c r="Z34" s="266"/>
      <c r="AA34" s="256"/>
      <c r="AB34" s="287"/>
      <c r="AC34" s="254"/>
      <c r="AD34" s="254"/>
      <c r="AE34" s="265"/>
      <c r="AF34" s="265"/>
      <c r="AG34" s="278"/>
      <c r="AH34" s="284"/>
    </row>
    <row r="35" spans="1:46">
      <c r="A35" s="268"/>
      <c r="B35" s="309" t="s">
        <v>41</v>
      </c>
      <c r="C35" s="270"/>
      <c r="D35" s="308"/>
      <c r="E35" s="308"/>
      <c r="F35" s="308"/>
      <c r="G35" s="290"/>
      <c r="H35" s="291"/>
      <c r="I35" s="293"/>
      <c r="J35" s="256"/>
      <c r="K35" s="243"/>
      <c r="L35" s="243"/>
      <c r="Q35" s="258"/>
      <c r="R35" s="258"/>
      <c r="S35" s="259"/>
      <c r="T35" s="265"/>
      <c r="U35" s="260"/>
      <c r="V35" s="260"/>
      <c r="Y35" s="254"/>
      <c r="Z35" s="266"/>
      <c r="AA35" s="256"/>
      <c r="AB35" s="287"/>
      <c r="AC35" s="254"/>
      <c r="AD35" s="254"/>
      <c r="AE35" s="265"/>
      <c r="AF35" s="265"/>
      <c r="AG35" s="278"/>
      <c r="AH35" s="284"/>
    </row>
    <row r="36" spans="1:46">
      <c r="A36" s="268"/>
      <c r="B36" s="309" t="s">
        <v>42</v>
      </c>
      <c r="C36" s="270"/>
      <c r="D36" s="289"/>
      <c r="E36" s="289"/>
      <c r="F36" s="289"/>
      <c r="G36" s="310">
        <f>IF((IF(C87=1,G29,IF(AND(C96=2,C87=2),G29,G29/2)))&lt;0,0,(IF(C87=1,G29,IF(AND(C96=2,C87=2),G29,G29/2))))</f>
        <v>0</v>
      </c>
      <c r="H36" s="311">
        <f>IF((IF(C87=1,H29,IF(AND(C96=2,C87=2),H29,H29/2)))&lt;0,0,(IF(C87=1,H29,IF(AND(C96=2,C87=2),H29,H29/2))))</f>
        <v>0</v>
      </c>
      <c r="I36" s="287"/>
      <c r="J36" s="312"/>
      <c r="K36" s="243"/>
      <c r="L36" s="243"/>
      <c r="Q36" s="258"/>
      <c r="R36" s="258"/>
      <c r="S36" s="259"/>
      <c r="T36" s="265"/>
      <c r="U36" s="260"/>
      <c r="V36" s="265"/>
      <c r="Y36" s="254"/>
      <c r="Z36" s="254"/>
      <c r="AA36" s="254"/>
      <c r="AB36" s="254"/>
      <c r="AC36" s="254"/>
      <c r="AD36" s="254"/>
      <c r="AE36" s="251"/>
      <c r="AF36" s="243"/>
      <c r="AG36" s="243"/>
      <c r="AH36" s="243"/>
    </row>
    <row r="37" spans="1:46">
      <c r="A37" s="268"/>
      <c r="B37" s="309" t="s">
        <v>43</v>
      </c>
      <c r="C37" s="270"/>
      <c r="D37" s="313"/>
      <c r="E37" s="313"/>
      <c r="F37" s="313"/>
      <c r="G37" s="314">
        <f>VLOOKUP($G$36,$K$102:$N$108,3,TRUE)</f>
        <v>0.14499999999999999</v>
      </c>
      <c r="H37" s="315">
        <f>VLOOKUP($H$36,$K$127:$N$133,3,TRUE)</f>
        <v>0.14499999999999999</v>
      </c>
      <c r="I37" s="316"/>
      <c r="J37" s="317"/>
      <c r="K37" s="243"/>
      <c r="L37" s="243"/>
      <c r="Q37" s="258"/>
      <c r="R37" s="258"/>
      <c r="S37" s="259"/>
      <c r="T37" s="265"/>
      <c r="U37" s="260"/>
      <c r="V37" s="265"/>
      <c r="Y37" s="254"/>
      <c r="Z37" s="254"/>
      <c r="AA37" s="254"/>
      <c r="AB37" s="254"/>
      <c r="AC37" s="254"/>
      <c r="AD37" s="254"/>
      <c r="AE37" s="556"/>
      <c r="AF37" s="556"/>
      <c r="AG37" s="261"/>
      <c r="AH37" s="261"/>
    </row>
    <row r="38" spans="1:46">
      <c r="A38" s="268"/>
      <c r="B38" s="285" t="s">
        <v>142</v>
      </c>
      <c r="C38" s="270"/>
      <c r="D38" s="289"/>
      <c r="E38" s="289"/>
      <c r="F38" s="289"/>
      <c r="G38" s="318">
        <f>IFERROR(ROUND(G37*G36,2),"")</f>
        <v>0</v>
      </c>
      <c r="H38" s="319">
        <f>IFERROR(ROUND(H37*H36,2),"")</f>
        <v>0</v>
      </c>
      <c r="I38" s="287"/>
      <c r="J38" s="312"/>
      <c r="K38" s="243"/>
      <c r="L38" s="243"/>
      <c r="M38" s="320"/>
      <c r="N38" s="320"/>
      <c r="Q38" s="258"/>
      <c r="R38" s="258"/>
      <c r="S38" s="259"/>
      <c r="T38" s="265"/>
      <c r="U38" s="260"/>
      <c r="V38" s="265"/>
      <c r="Y38" s="254"/>
      <c r="Z38" s="254"/>
      <c r="AA38" s="254"/>
      <c r="AB38" s="254"/>
      <c r="AC38" s="254"/>
      <c r="AD38" s="254"/>
      <c r="AE38" s="554"/>
      <c r="AF38" s="554"/>
      <c r="AG38" s="261"/>
      <c r="AH38" s="261"/>
    </row>
    <row r="39" spans="1:46">
      <c r="A39" s="268"/>
      <c r="B39" s="309" t="s">
        <v>44</v>
      </c>
      <c r="C39" s="270"/>
      <c r="D39" s="289"/>
      <c r="E39" s="289"/>
      <c r="F39" s="289"/>
      <c r="G39" s="321">
        <f>VLOOKUP($G$36,$K$102:$N$108,4,TRUE)</f>
        <v>0</v>
      </c>
      <c r="H39" s="322">
        <f>VLOOKUP($H$36,$K$127:$N$133,4,TRUE)</f>
        <v>0</v>
      </c>
      <c r="I39" s="287"/>
      <c r="J39" s="323"/>
      <c r="K39" s="243"/>
      <c r="L39" s="243"/>
      <c r="M39" s="320"/>
      <c r="N39" s="320"/>
      <c r="Q39" s="243"/>
      <c r="R39" s="243"/>
      <c r="S39" s="243"/>
      <c r="T39" s="243"/>
      <c r="U39" s="243"/>
      <c r="V39" s="243"/>
      <c r="Y39" s="249"/>
      <c r="Z39" s="250"/>
      <c r="AA39" s="249"/>
      <c r="AB39" s="249"/>
      <c r="AC39" s="249"/>
      <c r="AD39" s="254"/>
      <c r="AE39" s="273"/>
      <c r="AF39" s="273"/>
      <c r="AG39" s="243"/>
      <c r="AH39" s="274"/>
    </row>
    <row r="40" spans="1:46">
      <c r="A40" s="268"/>
      <c r="B40" s="324" t="s">
        <v>60</v>
      </c>
      <c r="C40" s="270"/>
      <c r="D40" s="267"/>
      <c r="E40" s="267"/>
      <c r="F40" s="287"/>
      <c r="G40" s="290">
        <f>IF($C$87=1,((VLOOKUP(G36,$P$104:$S$106,3,TRUE)*G36)-VLOOKUP(G36,$P$104:$S$106,4,TRUE)),IF(AND($C$87=2,$C$96=1),((VLOOKUP(G36,$P$104:$S$106,3,TRUE)*G36)-VLOOKUP(G36,$P$104:$S$106,4,TRUE))*2,((VLOOKUP(G36,$P$104:$S$106,3,TRUE)*G36)-VLOOKUP(G36,$P$104:$S$106,4,TRUE))))</f>
        <v>0</v>
      </c>
      <c r="H40" s="290">
        <f>IF($C$87=1,((VLOOKUP(H36,$P$104:$S$106,3,TRUE)*H36)-VLOOKUP(H36,$P$104:$S$106,4,TRUE)),IF(AND($C$87=2,$C$96=1),((VLOOKUP(H36,$P$104:$S$106,3,TRUE)*H36)-VLOOKUP(H36,$P$104:$S$106,4,TRUE))*2,((VLOOKUP(H36,$P$104:$S$106,3,TRUE)*H36)-VLOOKUP(H36,$P$104:$S$106,4,TRUE))))</f>
        <v>0</v>
      </c>
      <c r="I40" s="287"/>
      <c r="J40" s="287"/>
      <c r="K40" s="243"/>
      <c r="L40" s="243"/>
      <c r="Q40" s="258"/>
      <c r="R40" s="258"/>
      <c r="S40" s="259"/>
      <c r="T40" s="265"/>
      <c r="U40" s="260"/>
      <c r="V40" s="260"/>
      <c r="Y40" s="254"/>
      <c r="Z40" s="266"/>
      <c r="AA40" s="256"/>
      <c r="AB40" s="267"/>
      <c r="AC40" s="249"/>
      <c r="AD40" s="243"/>
      <c r="AE40" s="243"/>
      <c r="AF40" s="265"/>
      <c r="AG40" s="243"/>
      <c r="AH40" s="243"/>
      <c r="AK40" s="325"/>
      <c r="AL40" s="325"/>
      <c r="AM40" s="557"/>
      <c r="AN40" s="557"/>
      <c r="AO40" s="557"/>
      <c r="AP40" s="557"/>
      <c r="AQ40" s="557"/>
      <c r="AR40" s="557"/>
      <c r="AS40" s="243"/>
      <c r="AT40" s="243"/>
    </row>
    <row r="41" spans="1:46">
      <c r="A41" s="268"/>
      <c r="B41" s="285"/>
      <c r="C41" s="270"/>
      <c r="D41" s="289"/>
      <c r="E41" s="289"/>
      <c r="F41" s="289"/>
      <c r="G41" s="310"/>
      <c r="H41" s="311"/>
      <c r="I41" s="287"/>
      <c r="J41" s="264"/>
      <c r="K41" s="243"/>
      <c r="L41" s="243"/>
      <c r="M41" s="320"/>
      <c r="N41" s="320"/>
      <c r="Q41" s="556"/>
      <c r="R41" s="556"/>
      <c r="S41" s="243"/>
      <c r="T41" s="326"/>
      <c r="U41" s="243"/>
      <c r="V41" s="243"/>
      <c r="Y41" s="249"/>
      <c r="Z41" s="249"/>
      <c r="AA41" s="249"/>
      <c r="AB41" s="249"/>
      <c r="AC41" s="249"/>
      <c r="AD41" s="243"/>
      <c r="AE41" s="277"/>
      <c r="AF41" s="277"/>
      <c r="AG41" s="278"/>
      <c r="AH41" s="279"/>
    </row>
    <row r="42" spans="1:46" ht="16.5" customHeight="1">
      <c r="A42" s="268"/>
      <c r="B42" s="327" t="s">
        <v>45</v>
      </c>
      <c r="C42" s="270"/>
      <c r="D42" s="287"/>
      <c r="E42" s="287"/>
      <c r="F42" s="287"/>
      <c r="G42" s="301">
        <f>IFERROR(ROUND((G38-G39+G40),2),"")</f>
        <v>0</v>
      </c>
      <c r="H42" s="302">
        <f>IFERROR(ROUND((H38-H39+H40),2),"")</f>
        <v>0</v>
      </c>
      <c r="I42" s="287"/>
      <c r="J42" s="287"/>
      <c r="K42" s="265"/>
      <c r="L42" s="243"/>
      <c r="M42" s="320"/>
      <c r="N42" s="320"/>
      <c r="Q42" s="243"/>
      <c r="R42" s="243"/>
      <c r="S42" s="243"/>
      <c r="T42" s="243"/>
      <c r="U42" s="243"/>
      <c r="V42" s="243"/>
      <c r="Y42" s="254"/>
      <c r="Z42" s="255"/>
      <c r="AA42" s="256"/>
      <c r="AB42" s="257"/>
      <c r="AC42" s="249"/>
      <c r="AD42" s="243"/>
      <c r="AE42" s="265"/>
      <c r="AF42" s="265"/>
      <c r="AG42" s="283"/>
      <c r="AH42" s="284"/>
    </row>
    <row r="43" spans="1:46">
      <c r="A43" s="268"/>
      <c r="B43" s="285"/>
      <c r="C43" s="270"/>
      <c r="D43" s="287"/>
      <c r="E43" s="289"/>
      <c r="F43" s="287"/>
      <c r="G43" s="328"/>
      <c r="H43" s="329"/>
      <c r="I43" s="287"/>
      <c r="J43" s="256"/>
      <c r="K43" s="243"/>
      <c r="L43" s="243"/>
      <c r="M43" s="320"/>
      <c r="N43" s="320"/>
      <c r="Q43" s="243"/>
      <c r="R43" s="243"/>
      <c r="S43" s="243"/>
      <c r="T43" s="243"/>
      <c r="U43" s="326"/>
      <c r="V43" s="243"/>
      <c r="Y43" s="254"/>
      <c r="Z43" s="249"/>
      <c r="AA43" s="249"/>
      <c r="AB43" s="249"/>
      <c r="AC43" s="249"/>
      <c r="AD43" s="243"/>
      <c r="AE43" s="265"/>
      <c r="AF43" s="265"/>
      <c r="AG43" s="278"/>
      <c r="AH43" s="284"/>
    </row>
    <row r="44" spans="1:46">
      <c r="A44" s="268"/>
      <c r="B44" s="285" t="s">
        <v>143</v>
      </c>
      <c r="C44" s="330"/>
      <c r="D44" s="267"/>
      <c r="E44" s="267"/>
      <c r="F44" s="267"/>
      <c r="G44" s="331">
        <f>IF($C$87=1,G42,IF(AND($C$87=2,$C$96=1),(G38-G39)*2+G40,G38-G39+G40))</f>
        <v>0</v>
      </c>
      <c r="H44" s="331">
        <f>IF($C$87=1,H42,IF(AND($C$87=2,$C$96=1),(H38-H39)*2+H40,H38-H39+H40))</f>
        <v>0</v>
      </c>
      <c r="I44" s="267"/>
      <c r="J44" s="267"/>
      <c r="K44" s="243"/>
      <c r="L44" s="243"/>
      <c r="Q44" s="556"/>
      <c r="R44" s="556"/>
      <c r="S44" s="261"/>
      <c r="T44" s="261"/>
      <c r="U44" s="555"/>
      <c r="V44" s="555"/>
      <c r="Y44" s="254"/>
      <c r="Z44" s="256"/>
      <c r="AA44" s="256"/>
      <c r="AB44" s="287"/>
      <c r="AC44" s="249"/>
      <c r="AD44" s="243"/>
      <c r="AE44" s="243"/>
      <c r="AF44" s="243"/>
      <c r="AG44" s="243"/>
      <c r="AH44" s="243"/>
    </row>
    <row r="45" spans="1:46">
      <c r="A45" s="268"/>
      <c r="B45" s="285"/>
      <c r="C45" s="270"/>
      <c r="D45" s="287"/>
      <c r="E45" s="289"/>
      <c r="F45" s="287"/>
      <c r="G45" s="332"/>
      <c r="H45" s="333"/>
      <c r="I45" s="256"/>
      <c r="J45" s="256"/>
      <c r="K45" s="243"/>
      <c r="L45" s="243"/>
      <c r="Q45" s="554"/>
      <c r="R45" s="554"/>
      <c r="S45" s="261"/>
      <c r="T45" s="261"/>
      <c r="U45" s="555"/>
      <c r="V45" s="555"/>
      <c r="Y45" s="254"/>
      <c r="Z45" s="266"/>
      <c r="AA45" s="256"/>
      <c r="AB45" s="267"/>
      <c r="AC45" s="249"/>
      <c r="AD45" s="243"/>
      <c r="AE45" s="243"/>
      <c r="AF45" s="243"/>
      <c r="AG45" s="243"/>
      <c r="AH45" s="243"/>
    </row>
    <row r="46" spans="1:46" s="252" customFormat="1">
      <c r="A46" s="334"/>
      <c r="B46" s="309" t="s">
        <v>5</v>
      </c>
      <c r="C46" s="270"/>
      <c r="D46" s="287"/>
      <c r="E46" s="289"/>
      <c r="F46" s="287"/>
      <c r="G46" s="290"/>
      <c r="H46" s="291"/>
      <c r="I46" s="266"/>
      <c r="J46" s="266"/>
      <c r="K46" s="245"/>
      <c r="L46" s="245"/>
      <c r="M46" s="335"/>
      <c r="N46" s="335"/>
      <c r="Q46" s="273"/>
      <c r="R46" s="273"/>
      <c r="S46" s="243"/>
      <c r="T46" s="274"/>
      <c r="U46" s="555"/>
      <c r="V46" s="555"/>
      <c r="Y46" s="336"/>
      <c r="Z46" s="276"/>
      <c r="AA46" s="266"/>
      <c r="AB46" s="267"/>
      <c r="AC46" s="336"/>
      <c r="AD46" s="245"/>
      <c r="AE46" s="245"/>
      <c r="AF46" s="245"/>
      <c r="AG46" s="337"/>
      <c r="AH46" s="245"/>
    </row>
    <row r="47" spans="1:46" s="252" customFormat="1">
      <c r="A47" s="268"/>
      <c r="B47" s="338" t="s">
        <v>144</v>
      </c>
      <c r="C47" s="330"/>
      <c r="D47" s="267"/>
      <c r="E47" s="267"/>
      <c r="F47" s="287"/>
      <c r="G47" s="290">
        <f>G159+G160</f>
        <v>0</v>
      </c>
      <c r="H47" s="291">
        <f>H159+H160</f>
        <v>0</v>
      </c>
      <c r="I47" s="266"/>
      <c r="J47" s="339"/>
      <c r="K47" s="245"/>
      <c r="L47" s="245"/>
      <c r="M47" s="335"/>
      <c r="N47" s="335"/>
      <c r="Q47" s="258"/>
      <c r="R47" s="258"/>
      <c r="S47" s="259"/>
      <c r="T47" s="243"/>
      <c r="U47" s="260"/>
      <c r="V47" s="260"/>
      <c r="Y47" s="254"/>
      <c r="Z47" s="282"/>
      <c r="AA47" s="256"/>
      <c r="AB47" s="267"/>
      <c r="AC47" s="254"/>
      <c r="AD47" s="245"/>
      <c r="AE47" s="251"/>
      <c r="AF47" s="244"/>
      <c r="AG47" s="243"/>
      <c r="AH47" s="245"/>
    </row>
    <row r="48" spans="1:46" s="252" customFormat="1">
      <c r="A48" s="334"/>
      <c r="B48" s="338" t="s">
        <v>94</v>
      </c>
      <c r="C48" s="270"/>
      <c r="D48" s="340"/>
      <c r="E48" s="287"/>
      <c r="F48" s="287"/>
      <c r="G48" s="299">
        <f>IF(C87=1,IF(C90&lt;&gt;0,IF(0.45*H91&gt;335,335,0.45*H91),IF(0.35*H91&gt;250,250,0.35*H91)),IF(C96=1,IF(0.35*H91&gt;500,500,0.35*H91),IF(0.35*H91&gt;250,250,0.35*H91)))</f>
        <v>0</v>
      </c>
      <c r="H48" s="300">
        <f>IF(C87=1,IF(C90&lt;&gt;0,IF(0.45*H91&gt;335,335,0.45*H91),IF(0.35*H91&gt;250,250,0.35*H91)),IF(C96=1,IF(0.35*H91&gt;500,500,0.35*H91),IF(0.35*H91&gt;250,250,0.35*H91)))</f>
        <v>0</v>
      </c>
      <c r="I48" s="266"/>
      <c r="J48" s="287"/>
      <c r="K48" s="245"/>
      <c r="L48" s="245"/>
      <c r="M48" s="335"/>
      <c r="N48" s="335"/>
      <c r="Q48" s="258"/>
      <c r="R48" s="258"/>
      <c r="S48" s="259"/>
      <c r="T48" s="265"/>
      <c r="U48" s="260"/>
      <c r="V48" s="265"/>
      <c r="W48" s="341"/>
      <c r="Y48" s="254"/>
      <c r="Z48" s="266"/>
      <c r="AA48" s="256"/>
      <c r="AB48" s="287"/>
      <c r="AC48" s="254"/>
      <c r="AD48" s="245"/>
      <c r="AE48" s="277"/>
      <c r="AF48" s="277"/>
      <c r="AG48" s="278"/>
      <c r="AH48" s="279"/>
    </row>
    <row r="49" spans="1:46">
      <c r="A49" s="334"/>
      <c r="B49" s="342"/>
      <c r="C49" s="330"/>
      <c r="D49" s="267"/>
      <c r="E49" s="267"/>
      <c r="F49" s="287"/>
      <c r="G49" s="290"/>
      <c r="H49" s="291"/>
      <c r="I49" s="256"/>
      <c r="J49" s="256"/>
      <c r="K49" s="243"/>
      <c r="L49" s="243"/>
      <c r="Q49" s="258"/>
      <c r="R49" s="258"/>
      <c r="S49" s="259"/>
      <c r="T49" s="265"/>
      <c r="U49" s="343"/>
      <c r="V49" s="260"/>
      <c r="Y49" s="254"/>
      <c r="Z49" s="266"/>
      <c r="AA49" s="256"/>
      <c r="AB49" s="287"/>
      <c r="AC49" s="254"/>
      <c r="AD49" s="243"/>
      <c r="AE49" s="243"/>
      <c r="AF49" s="326"/>
      <c r="AG49" s="344"/>
      <c r="AH49" s="243"/>
    </row>
    <row r="50" spans="1:46">
      <c r="A50" s="334"/>
      <c r="B50" s="338" t="s">
        <v>46</v>
      </c>
      <c r="C50" s="270"/>
      <c r="D50" s="340"/>
      <c r="E50" s="287"/>
      <c r="F50" s="287"/>
      <c r="G50" s="299">
        <f>IF(C87=1,IF(H86*0.15&gt;1000,1000,0.15*H86),IF(C96=2,IF(H86*0.075&gt;500,500,0.075*H86),IF(H86*0.15&gt;1000,1000,0.15*H86)))</f>
        <v>0</v>
      </c>
      <c r="H50" s="300">
        <f>IF(C87=1,IF(H86*0.15&gt;1000,1000,0.15*H86),IF(C96=2,IF(H86*0.075&gt;500,500,0.075*H86),IF(H86*0.15&gt;1000,1000,0.15*H86)))</f>
        <v>0</v>
      </c>
      <c r="I50" s="256"/>
      <c r="J50" s="287"/>
      <c r="K50" s="243"/>
      <c r="L50" s="243"/>
      <c r="Q50" s="258"/>
      <c r="R50" s="258"/>
      <c r="S50" s="259"/>
      <c r="T50" s="265"/>
      <c r="U50" s="343"/>
      <c r="V50" s="260"/>
      <c r="W50" s="345"/>
      <c r="Y50" s="254"/>
      <c r="Z50" s="266"/>
      <c r="AA50" s="256"/>
      <c r="AB50" s="293"/>
      <c r="AC50" s="254"/>
      <c r="AD50" s="243"/>
      <c r="AE50" s="251"/>
      <c r="AF50" s="243"/>
      <c r="AG50" s="243"/>
      <c r="AH50" s="243"/>
    </row>
    <row r="51" spans="1:46">
      <c r="A51" s="268"/>
      <c r="B51" s="338" t="s">
        <v>47</v>
      </c>
      <c r="C51" s="270"/>
      <c r="D51" s="340"/>
      <c r="E51" s="287"/>
      <c r="F51" s="287"/>
      <c r="G51" s="299">
        <f>IF($C$87=1,IF($H$87*0.3&gt;800,800,0.3*$H$87),IF($C$96=2,IF($H$87*0.15&gt;400,400,0.15*$H$87),IF($H$87*0.3&gt;800,800,0.3*$H$87)))</f>
        <v>0</v>
      </c>
      <c r="H51" s="299">
        <f>IF($C$87=1,IF($H$87*0.3&gt;800,800,0.3*$H$87),IF($C$96=2,IF($H$87*0.15&gt;400,400,0.15*$H$87),IF($H$87*0.3&gt;800,800,0.3*$H$87)))</f>
        <v>0</v>
      </c>
      <c r="I51" s="287"/>
      <c r="J51" s="287"/>
      <c r="K51" s="243"/>
      <c r="L51" s="243"/>
      <c r="Q51" s="258"/>
      <c r="R51" s="258"/>
      <c r="S51" s="259"/>
      <c r="T51" s="265"/>
      <c r="U51" s="260"/>
      <c r="V51" s="260"/>
      <c r="W51" s="345"/>
      <c r="Y51" s="254"/>
      <c r="Z51" s="266"/>
      <c r="AA51" s="256"/>
      <c r="AB51" s="287"/>
      <c r="AC51" s="254"/>
      <c r="AD51" s="243"/>
      <c r="AE51" s="556"/>
      <c r="AF51" s="556"/>
      <c r="AG51" s="261"/>
      <c r="AH51" s="261"/>
    </row>
    <row r="52" spans="1:46" s="252" customFormat="1">
      <c r="A52" s="268"/>
      <c r="B52" s="338" t="s">
        <v>112</v>
      </c>
      <c r="C52" s="270"/>
      <c r="D52" s="340"/>
      <c r="E52" s="287"/>
      <c r="F52" s="287"/>
      <c r="G52" s="299">
        <f>IF($C$95&lt;=2011,IF($C$87=1,IF(G36&gt;30000,IF($H$88*0.15&gt;296,296,$H$88*0.15),IF(0.15*$H$88&gt;VLOOKUP(G36,$F$172:$I$173,3,TRUE),VLOOKUP(G36,$F$172:$I$173,3,TRUE),0.15*$H$88)),IF($C$96=2,IF(G36&gt;30000,IF($H$88*0.075&gt;148,148,$H$88*0.075),IF(0.075*$H$88&gt;0.5*VLOOKUP(G36,$F$172:$I$173,3,TRUE),0.5*VLOOKUP(G36,$F$172:$I$173,3,TRUE),0.075*$H$88)),IF($C$96=1,IF(G36&gt;30000,IF($H$88*0.15&gt;296,296,$H$88*0.15),IF(0.15*$H$88&gt;VLOOKUP(G36,$F$172:$I$173,3,TRUE),VLOOKUP(G36,$F$172:$I$173,3,TRUE),0.15*$H$88)),0))))</f>
        <v>0</v>
      </c>
      <c r="H52" s="299">
        <f>IF($C$95&lt;=2011,IF($C$87=1,IF(H36&gt;30000,IF($H$88*0.15&gt;296,296,$H$88*0.15),IF(0.15*$H$88&gt;VLOOKUP(H36,$F$185:$I$186,3,TRUE),VLOOKUP(H36,$F$185:$I$186,3,TRUE),0.15*$H$88)),IF($C$96=2,IF(H36&gt;30000,IF($H$88*0.075&gt;148,148,$H$88*0.075),IF(0.075*$H$88&gt;0.5*VLOOKUP(H36,$F$185:$I$186,3,TRUE),0.5*VLOOKUP(H36,$F$185:$I$186,3,TRUE),0.075*$H$88)),IF($C$96=1,IF(H36&gt;30000,IF($H$88*0.15&gt;296,296,$H$88*0.15),IF(0.15*$H$88&gt;VLOOKUP(H36,$F$185:$I$186,3,TRUE),VLOOKUP(H36,$F$185:$I$186,3,TRUE),0.15*$H$88)),0))))</f>
        <v>0</v>
      </c>
      <c r="I52" s="287"/>
      <c r="J52" s="287"/>
      <c r="K52" s="353"/>
      <c r="L52" s="245"/>
      <c r="M52" s="335"/>
      <c r="N52" s="335"/>
      <c r="Q52" s="258"/>
      <c r="R52" s="258"/>
      <c r="S52" s="259"/>
      <c r="T52" s="265"/>
      <c r="U52" s="260"/>
      <c r="V52" s="260"/>
      <c r="W52" s="341"/>
      <c r="Y52" s="254"/>
      <c r="Z52" s="266"/>
      <c r="AA52" s="256"/>
      <c r="AB52" s="287"/>
      <c r="AC52" s="254"/>
      <c r="AD52" s="245"/>
      <c r="AE52" s="554"/>
      <c r="AF52" s="554"/>
      <c r="AG52" s="261"/>
      <c r="AH52" s="261"/>
    </row>
    <row r="53" spans="1:46" s="252" customFormat="1">
      <c r="A53" s="268"/>
      <c r="B53" s="338" t="s">
        <v>48</v>
      </c>
      <c r="C53" s="270"/>
      <c r="D53" s="340"/>
      <c r="E53" s="287"/>
      <c r="F53" s="287"/>
      <c r="G53" s="299">
        <f>IF($C$87=1,IF(G36&gt;30000,IF($H$89*0.15&gt;502,502,$H$89*0.15),IF(0.15*$H$89&gt;VLOOKUP(G36,$F$166:$I$167,3,TRUE),VLOOKUP(G36,$F$166:$I$167,3,TRUE),0.15*$H$89)),IF($C$96=2,IF(G36&gt;30000,IF($H$89*0.075&gt;251,251,$H$89*0.075),IF(0.075*$H$89&gt;0.5*VLOOKUP(G36,$F$166:$I$167,3,TRUE),0.5*VLOOKUP(G36,$F$166:$I$167,3,TRUE),0.075*$H$89)),IF(G36&gt;30000,IF($H$89*0.15&gt;502,502,$H$89*0.15),IF(0.15*$H$89&gt;VLOOKUP(G36,$F$166:$I$167,3,TRUE),VLOOKUP(G36,$F$166:$I$167,3,TRUE),0.15*$H$89))))</f>
        <v>0</v>
      </c>
      <c r="H53" s="299">
        <f>IF($C$87=1,IF(H36&gt;30000,IF($H$89*0.15&gt;502,502,$H$89*0.15),IF(0.15*$H$89&gt;VLOOKUP(H36,$F$178:$I$179,3,TRUE),VLOOKUP(H36,$F$178:$I$179,3,TRUE),0.15*$H$89)),IF($C$96=2,IF(H36&gt;30000,IF($H$89*0.075&gt;251,251,$H$89*0.075),IF(0.075*$H$89&gt;0.5*VLOOKUP(H36,$F$178:$I$179,3,TRUE),0.5*VLOOKUP(H36,$F$178:$I$179,3,TRUE),0.075*$H$89)),IF(H36&gt;30000,IF($H$89*0.15&gt;502,502,$H$89*0.15),IF(0.15*$H$89&gt;VLOOKUP(H36,$F$178:$I$179,3,TRUE),VLOOKUP(H36,$F$178:$I$179,3,TRUE),0.15*$H$89))))</f>
        <v>0</v>
      </c>
      <c r="I53" s="287"/>
      <c r="J53" s="287"/>
      <c r="K53" s="245"/>
      <c r="L53" s="245"/>
      <c r="M53" s="335"/>
      <c r="N53" s="335"/>
      <c r="Q53" s="556"/>
      <c r="R53" s="556"/>
      <c r="S53" s="259"/>
      <c r="T53" s="265"/>
      <c r="U53" s="260"/>
      <c r="V53" s="260"/>
      <c r="W53" s="341"/>
      <c r="Y53" s="254"/>
      <c r="Z53" s="266"/>
      <c r="AA53" s="256"/>
      <c r="AB53" s="287"/>
      <c r="AC53" s="254"/>
      <c r="AD53" s="245"/>
      <c r="AE53" s="273"/>
      <c r="AF53" s="273"/>
      <c r="AG53" s="243"/>
      <c r="AH53" s="274"/>
    </row>
    <row r="54" spans="1:46" s="335" customFormat="1">
      <c r="A54" s="334"/>
      <c r="B54" s="338" t="s">
        <v>49</v>
      </c>
      <c r="C54" s="330"/>
      <c r="D54" s="340"/>
      <c r="E54" s="287"/>
      <c r="F54" s="287"/>
      <c r="G54" s="299">
        <f>0.2*H90</f>
        <v>0</v>
      </c>
      <c r="H54" s="300">
        <f>0.2*H90</f>
        <v>0</v>
      </c>
      <c r="I54" s="266"/>
      <c r="J54" s="287"/>
      <c r="K54" s="245"/>
      <c r="L54" s="245"/>
      <c r="Q54" s="346"/>
      <c r="R54" s="346"/>
      <c r="S54" s="261"/>
      <c r="T54" s="261"/>
      <c r="U54" s="347"/>
      <c r="V54" s="347"/>
      <c r="W54" s="341"/>
      <c r="Y54" s="254"/>
      <c r="Z54" s="266"/>
      <c r="AA54" s="256"/>
      <c r="AB54" s="287"/>
      <c r="AC54" s="254"/>
      <c r="AD54" s="245"/>
      <c r="AE54" s="265"/>
      <c r="AF54" s="265"/>
      <c r="AG54" s="283"/>
      <c r="AH54" s="284"/>
      <c r="AQ54" s="245"/>
      <c r="AR54" s="245"/>
    </row>
    <row r="55" spans="1:46" s="335" customFormat="1">
      <c r="A55" s="334"/>
      <c r="B55" s="342" t="s">
        <v>50</v>
      </c>
      <c r="C55" s="330"/>
      <c r="D55" s="267"/>
      <c r="E55" s="267"/>
      <c r="F55" s="267"/>
      <c r="G55" s="348">
        <f>SUM(G50:G54)</f>
        <v>0</v>
      </c>
      <c r="H55" s="349">
        <f>SUM(H50:H54)</f>
        <v>0</v>
      </c>
      <c r="I55" s="267"/>
      <c r="J55" s="267"/>
      <c r="K55" s="245"/>
      <c r="L55" s="245"/>
      <c r="M55" s="350"/>
      <c r="Q55" s="351"/>
      <c r="R55" s="351"/>
      <c r="S55" s="261"/>
      <c r="T55" s="261"/>
      <c r="U55" s="347"/>
      <c r="V55" s="347"/>
      <c r="W55" s="341"/>
      <c r="Y55" s="254"/>
      <c r="Z55" s="266"/>
      <c r="AA55" s="256"/>
      <c r="AB55" s="287"/>
      <c r="AC55" s="254"/>
      <c r="AD55" s="245"/>
      <c r="AE55" s="265"/>
      <c r="AF55" s="265"/>
      <c r="AG55" s="278"/>
      <c r="AH55" s="284"/>
      <c r="AQ55" s="245"/>
      <c r="AR55" s="245"/>
    </row>
    <row r="56" spans="1:46" s="252" customFormat="1" ht="13.5" customHeight="1">
      <c r="A56" s="334"/>
      <c r="B56" s="338" t="s">
        <v>52</v>
      </c>
      <c r="C56" s="330"/>
      <c r="D56" s="267"/>
      <c r="E56" s="267"/>
      <c r="F56" s="287"/>
      <c r="G56" s="299">
        <f>IF(G18=0,IF('Simular IRS 2020'!F18&lt;35,IF(0.2*'BIG SIMULATOR'!H92&gt;400,400,0.2*'BIG SIMULATOR'!H92),IF(AND('Simular IRS 2020'!F18&gt;=35,'Simular IRS 2020'!F18&lt;=50),IF(0.2*'BIG SIMULATOR'!H92&gt;350,350,0.2*'BIG SIMULATOR'!H92),IF(0.2*'BIG SIMULATOR'!H92&gt;300,300,0.2*'BIG SIMULATOR'!H92)))+IF('Simular IRS 2020'!F20&lt;35,IF(0.2*'BIG SIMULATOR'!H93&gt;400,400,0.2*'BIG SIMULATOR'!H93),IF(AND('Simular IRS 2020'!F20&gt;=35,'Simular IRS 2020'!F20&lt;=50),IF(0.2*'BIG SIMULATOR'!H93&gt;350,350,0.2*'BIG SIMULATOR'!H93),IF(0.2*'BIG SIMULATOR'!H93&gt;300,300,0.2*'BIG SIMULATOR'!H93))),0)</f>
        <v>0</v>
      </c>
      <c r="H56" s="300">
        <f>IF(H18=0,IF('Simular IRS 2020'!F18&lt;35,IF(0.2*'BIG SIMULATOR'!H92&gt;400,400,0.2*'BIG SIMULATOR'!H92),IF(AND('Simular IRS 2020'!F18&gt;=35,'Simular IRS 2020'!F18&lt;=50),IF(0.2*'BIG SIMULATOR'!H92&gt;350,350,0.2*'BIG SIMULATOR'!H92),IF(0.2*'BIG SIMULATOR'!H92&gt;300,300,0.2*'BIG SIMULATOR'!H92)))+IF('Simular IRS 2020'!F20&lt;35,IF(0.2*'BIG SIMULATOR'!H93&gt;400,400,0.2*'BIG SIMULATOR'!H93),IF(AND('Simular IRS 2020'!F20&gt;=35,'Simular IRS 2020'!F20&lt;=50),IF(0.2*'BIG SIMULATOR'!H93&gt;350,350,0.2*'BIG SIMULATOR'!H93),IF(0.2*'BIG SIMULATOR'!H93&gt;300,300,0.2*'BIG SIMULATOR'!H93))),0)</f>
        <v>0</v>
      </c>
      <c r="I56" s="287"/>
      <c r="J56" s="287"/>
      <c r="K56" s="353"/>
      <c r="L56" s="245"/>
      <c r="M56" s="352"/>
      <c r="N56" s="335"/>
      <c r="Q56" s="245"/>
      <c r="R56" s="245"/>
      <c r="S56" s="245"/>
      <c r="T56" s="245"/>
      <c r="U56" s="245"/>
      <c r="V56" s="245"/>
      <c r="Y56" s="254"/>
      <c r="Z56" s="266"/>
      <c r="AA56" s="256"/>
      <c r="AB56" s="287"/>
      <c r="AC56" s="254"/>
      <c r="AD56" s="245"/>
      <c r="AE56" s="245"/>
      <c r="AF56" s="353"/>
      <c r="AG56" s="353"/>
      <c r="AH56" s="245"/>
      <c r="AK56" s="258"/>
      <c r="AL56" s="258"/>
      <c r="AM56" s="557"/>
      <c r="AN56" s="557"/>
      <c r="AO56" s="557"/>
      <c r="AP56" s="557"/>
      <c r="AQ56" s="557"/>
      <c r="AR56" s="557"/>
      <c r="AS56" s="245"/>
      <c r="AT56" s="245"/>
    </row>
    <row r="57" spans="1:46" s="252" customFormat="1">
      <c r="A57" s="334"/>
      <c r="B57" s="338" t="s">
        <v>53</v>
      </c>
      <c r="C57" s="330"/>
      <c r="D57" s="267"/>
      <c r="E57" s="267"/>
      <c r="F57" s="287"/>
      <c r="G57" s="299">
        <f>IF(0.25*H94*1.3&gt;0.15*G44,0.15*G44,0.25*H94*1.3)</f>
        <v>0</v>
      </c>
      <c r="H57" s="300">
        <f>IF(0.25*H94*1.3&gt;0.15*H44,0.15*H44,0.25*H94*1.3)</f>
        <v>0</v>
      </c>
      <c r="I57" s="266"/>
      <c r="J57" s="287"/>
      <c r="K57" s="245"/>
      <c r="L57" s="245"/>
      <c r="M57" s="335"/>
      <c r="N57" s="335"/>
      <c r="Q57" s="245"/>
      <c r="R57" s="245"/>
      <c r="S57" s="245"/>
      <c r="T57" s="245"/>
      <c r="U57" s="245"/>
      <c r="V57" s="245"/>
      <c r="Y57" s="254"/>
      <c r="Z57" s="266"/>
      <c r="AA57" s="256"/>
      <c r="AB57" s="287"/>
      <c r="AC57" s="254"/>
      <c r="AD57" s="245"/>
      <c r="AE57" s="251"/>
      <c r="AF57" s="244"/>
      <c r="AG57" s="243"/>
      <c r="AH57" s="245"/>
      <c r="AK57" s="258"/>
      <c r="AL57" s="258"/>
      <c r="AM57" s="557"/>
      <c r="AN57" s="557"/>
      <c r="AO57" s="557"/>
      <c r="AP57" s="557"/>
      <c r="AQ57" s="557"/>
      <c r="AR57" s="557"/>
      <c r="AS57" s="245"/>
      <c r="AT57" s="245"/>
    </row>
    <row r="58" spans="1:46" s="252" customFormat="1">
      <c r="A58" s="334"/>
      <c r="B58" s="342" t="s">
        <v>54</v>
      </c>
      <c r="C58" s="330"/>
      <c r="D58" s="267"/>
      <c r="E58" s="267"/>
      <c r="F58" s="267"/>
      <c r="G58" s="295">
        <f>SUM(G56:G57)</f>
        <v>0</v>
      </c>
      <c r="H58" s="295">
        <f>SUM(H56:H57)</f>
        <v>0</v>
      </c>
      <c r="I58" s="267"/>
      <c r="J58" s="267"/>
      <c r="K58" s="245"/>
      <c r="L58" s="245"/>
      <c r="M58" s="245"/>
      <c r="N58" s="335"/>
      <c r="Q58" s="245"/>
      <c r="R58" s="245"/>
      <c r="S58" s="245"/>
      <c r="T58" s="245"/>
      <c r="U58" s="245"/>
      <c r="V58" s="245"/>
      <c r="Y58" s="254"/>
      <c r="Z58" s="266"/>
      <c r="AA58" s="256"/>
      <c r="AB58" s="287"/>
      <c r="AC58" s="254"/>
      <c r="AD58" s="245"/>
      <c r="AE58" s="243"/>
      <c r="AF58" s="326"/>
      <c r="AG58" s="344"/>
      <c r="AH58" s="243"/>
      <c r="AK58" s="261"/>
      <c r="AL58" s="261"/>
      <c r="AM58" s="303"/>
      <c r="AN58" s="303"/>
      <c r="AO58" s="303"/>
      <c r="AP58" s="303"/>
      <c r="AQ58" s="303"/>
      <c r="AR58" s="303"/>
      <c r="AS58" s="245"/>
      <c r="AT58" s="245"/>
    </row>
    <row r="59" spans="1:46" s="252" customFormat="1">
      <c r="A59" s="334"/>
      <c r="B59" s="342"/>
      <c r="C59" s="330"/>
      <c r="D59" s="267"/>
      <c r="E59" s="267"/>
      <c r="F59" s="287"/>
      <c r="G59" s="290"/>
      <c r="H59" s="291"/>
      <c r="I59" s="256"/>
      <c r="J59" s="287"/>
      <c r="K59" s="245"/>
      <c r="L59" s="245"/>
      <c r="M59" s="354"/>
      <c r="N59" s="335"/>
      <c r="Q59" s="261"/>
      <c r="R59" s="261"/>
      <c r="S59" s="243"/>
      <c r="T59" s="243"/>
      <c r="U59" s="243"/>
      <c r="V59" s="243"/>
      <c r="Y59" s="254"/>
      <c r="Z59" s="266"/>
      <c r="AA59" s="256"/>
      <c r="AB59" s="287"/>
      <c r="AC59" s="254"/>
      <c r="AD59" s="245"/>
      <c r="AE59" s="251"/>
      <c r="AF59" s="243"/>
      <c r="AG59" s="243"/>
      <c r="AH59" s="243"/>
      <c r="AK59" s="261"/>
      <c r="AL59" s="261"/>
      <c r="AM59" s="303"/>
      <c r="AN59" s="303"/>
      <c r="AO59" s="303"/>
      <c r="AP59" s="303"/>
      <c r="AQ59" s="303"/>
      <c r="AR59" s="303"/>
      <c r="AS59" s="245"/>
      <c r="AT59" s="245"/>
    </row>
    <row r="60" spans="1:46" s="252" customFormat="1">
      <c r="A60" s="334"/>
      <c r="B60" s="342" t="s">
        <v>51</v>
      </c>
      <c r="C60" s="330"/>
      <c r="D60" s="267"/>
      <c r="E60" s="267"/>
      <c r="F60" s="267"/>
      <c r="G60" s="348">
        <f>IF($C$87=1,MIN(G55+G58,VLOOKUP(G36,$K$113:$M$115,3,TRUE)),IF($C$96=2,MIN(G55+G58,0.5*VLOOKUP(G36,$K$113:$M$115,3,TRUE)),MIN(G55+G58,VLOOKUP(G36,$K$113:$M$115,3,TRUE))))</f>
        <v>0</v>
      </c>
      <c r="H60" s="348">
        <f>IF($C$87=1,MIN(H55+H58,VLOOKUP(H36,$K$138:$M$140,3,TRUE)),IF($C$96=2,MIN(H55+H58,0.5*VLOOKUP(H36,$K$138:$M$140,3,TRUE)),MIN(H55+H58,VLOOKUP(H36,$K$138:$M$140,3,TRUE))))</f>
        <v>0</v>
      </c>
      <c r="I60" s="267"/>
      <c r="J60" s="267"/>
      <c r="K60" s="245"/>
      <c r="L60" s="245"/>
      <c r="M60" s="352"/>
      <c r="N60" s="335"/>
      <c r="Q60" s="258"/>
      <c r="R60" s="258"/>
      <c r="S60" s="259"/>
      <c r="T60" s="243"/>
      <c r="U60" s="260"/>
      <c r="V60" s="260"/>
      <c r="Y60" s="336"/>
      <c r="Z60" s="266"/>
      <c r="AA60" s="266"/>
      <c r="AB60" s="267"/>
      <c r="AC60" s="336"/>
      <c r="AD60" s="245"/>
      <c r="AE60" s="245"/>
      <c r="AF60" s="355"/>
      <c r="AG60" s="245"/>
      <c r="AH60" s="245"/>
      <c r="AK60" s="346"/>
      <c r="AL60" s="346"/>
      <c r="AM60" s="347"/>
      <c r="AN60" s="347"/>
      <c r="AO60" s="347"/>
      <c r="AP60" s="347"/>
      <c r="AQ60" s="347"/>
      <c r="AR60" s="347"/>
      <c r="AS60" s="245"/>
      <c r="AT60" s="245"/>
    </row>
    <row r="61" spans="1:46" s="252" customFormat="1">
      <c r="A61" s="334"/>
      <c r="B61" s="342"/>
      <c r="C61" s="330"/>
      <c r="D61" s="267"/>
      <c r="E61" s="267"/>
      <c r="F61" s="267"/>
      <c r="G61" s="332"/>
      <c r="H61" s="333"/>
      <c r="I61" s="267"/>
      <c r="J61" s="356"/>
      <c r="K61" s="245" t="s">
        <v>228</v>
      </c>
      <c r="L61" s="245"/>
      <c r="M61" s="245"/>
      <c r="N61" s="335"/>
      <c r="Q61" s="243"/>
      <c r="R61" s="243"/>
      <c r="S61" s="243"/>
      <c r="T61" s="243"/>
      <c r="U61" s="243"/>
      <c r="V61" s="243"/>
      <c r="Y61" s="336"/>
      <c r="Z61" s="336"/>
      <c r="AA61" s="336"/>
      <c r="AB61" s="336"/>
      <c r="AC61" s="336"/>
      <c r="AD61" s="245"/>
      <c r="AE61" s="261"/>
      <c r="AF61" s="261"/>
      <c r="AG61" s="261"/>
      <c r="AH61" s="261"/>
      <c r="AK61" s="273"/>
      <c r="AL61" s="273"/>
      <c r="AM61" s="303"/>
      <c r="AN61" s="303"/>
      <c r="AO61" s="303"/>
      <c r="AP61" s="303"/>
      <c r="AQ61" s="303"/>
      <c r="AR61" s="303"/>
      <c r="AS61" s="245"/>
      <c r="AT61" s="245"/>
    </row>
    <row r="62" spans="1:46">
      <c r="A62" s="334"/>
      <c r="B62" s="342"/>
      <c r="C62" s="330"/>
      <c r="D62" s="267"/>
      <c r="E62" s="267"/>
      <c r="F62" s="287"/>
      <c r="G62" s="290"/>
      <c r="H62" s="291"/>
      <c r="I62" s="256"/>
      <c r="J62" s="256"/>
      <c r="K62" s="243"/>
      <c r="L62" s="243"/>
      <c r="M62" s="243"/>
      <c r="Q62" s="261"/>
      <c r="R62" s="261"/>
      <c r="S62" s="261"/>
      <c r="T62" s="261"/>
      <c r="U62" s="303"/>
      <c r="V62" s="303"/>
      <c r="Y62" s="254"/>
      <c r="Z62" s="254"/>
      <c r="AA62" s="254"/>
      <c r="AB62" s="254"/>
      <c r="AC62" s="254"/>
      <c r="AD62" s="243"/>
      <c r="AE62" s="554"/>
      <c r="AF62" s="554"/>
      <c r="AG62" s="261"/>
      <c r="AH62" s="261"/>
      <c r="AK62" s="325"/>
      <c r="AL62" s="325"/>
      <c r="AM62" s="557"/>
      <c r="AN62" s="557"/>
      <c r="AO62" s="557"/>
      <c r="AP62" s="557"/>
      <c r="AQ62" s="558"/>
      <c r="AR62" s="558"/>
      <c r="AS62" s="243"/>
      <c r="AT62" s="243"/>
    </row>
    <row r="63" spans="1:46" s="252" customFormat="1">
      <c r="A63" s="334"/>
      <c r="B63" s="357" t="s">
        <v>55</v>
      </c>
      <c r="C63" s="270"/>
      <c r="D63" s="267"/>
      <c r="E63" s="267"/>
      <c r="F63" s="287"/>
      <c r="G63" s="299">
        <f>MIN(G47+G60+G48,G44)</f>
        <v>0</v>
      </c>
      <c r="H63" s="300">
        <f>MIN(H47+H60+H48,H44)</f>
        <v>0</v>
      </c>
      <c r="I63" s="287"/>
      <c r="J63" s="287"/>
      <c r="K63" s="245"/>
      <c r="L63" s="245"/>
      <c r="M63" s="245"/>
      <c r="N63" s="335"/>
      <c r="Q63" s="274"/>
      <c r="R63" s="274"/>
      <c r="S63" s="261"/>
      <c r="T63" s="261"/>
      <c r="U63" s="303"/>
      <c r="V63" s="303"/>
      <c r="Y63" s="358"/>
      <c r="Z63" s="245"/>
      <c r="AA63" s="358"/>
      <c r="AB63" s="358"/>
      <c r="AC63" s="358"/>
      <c r="AD63" s="245"/>
      <c r="AE63" s="273"/>
      <c r="AF63" s="273"/>
      <c r="AG63" s="243"/>
      <c r="AH63" s="274"/>
      <c r="AK63" s="258"/>
      <c r="AL63" s="258"/>
      <c r="AM63" s="557"/>
      <c r="AN63" s="557"/>
      <c r="AO63" s="557"/>
      <c r="AP63" s="557"/>
      <c r="AQ63" s="557"/>
      <c r="AR63" s="557"/>
      <c r="AS63" s="245"/>
      <c r="AT63" s="245"/>
    </row>
    <row r="64" spans="1:46">
      <c r="A64" s="268"/>
      <c r="B64" s="285"/>
      <c r="C64" s="270"/>
      <c r="D64" s="287"/>
      <c r="E64" s="287"/>
      <c r="F64" s="287"/>
      <c r="G64" s="290"/>
      <c r="H64" s="291"/>
      <c r="I64" s="256"/>
      <c r="J64" s="256"/>
      <c r="K64" s="547">
        <v>2019</v>
      </c>
      <c r="M64" s="547">
        <v>2020</v>
      </c>
      <c r="Q64" s="273"/>
      <c r="R64" s="273"/>
      <c r="S64" s="243"/>
      <c r="T64" s="274"/>
      <c r="U64" s="303"/>
      <c r="V64" s="303"/>
      <c r="Y64" s="249"/>
      <c r="Z64" s="250"/>
      <c r="AA64" s="249"/>
      <c r="AB64" s="249"/>
      <c r="AC64" s="249"/>
      <c r="AD64" s="243"/>
      <c r="AE64" s="277"/>
      <c r="AF64" s="277"/>
      <c r="AG64" s="278"/>
      <c r="AH64" s="279"/>
      <c r="AK64" s="258"/>
      <c r="AL64" s="258"/>
      <c r="AM64" s="557"/>
      <c r="AN64" s="557"/>
      <c r="AO64" s="557"/>
      <c r="AP64" s="557"/>
      <c r="AQ64" s="558"/>
      <c r="AR64" s="558"/>
      <c r="AS64" s="243"/>
      <c r="AT64" s="243"/>
    </row>
    <row r="65" spans="1:46">
      <c r="A65" s="268"/>
      <c r="B65" s="324" t="s">
        <v>57</v>
      </c>
      <c r="C65" s="270"/>
      <c r="D65" s="267"/>
      <c r="E65" s="267"/>
      <c r="F65" s="287"/>
      <c r="G65" s="299">
        <f>IF(G44-G63&lt;0,0,G44-G63)</f>
        <v>0</v>
      </c>
      <c r="H65" s="300">
        <f>IF(H44-H63&lt;0,0,H44-H63)</f>
        <v>0</v>
      </c>
      <c r="I65" s="287"/>
      <c r="J65" s="287"/>
      <c r="K65" s="548" t="s">
        <v>225</v>
      </c>
      <c r="L65" s="550" t="s">
        <v>227</v>
      </c>
      <c r="M65" s="549" t="s">
        <v>225</v>
      </c>
      <c r="N65" s="550" t="s">
        <v>227</v>
      </c>
      <c r="Q65" s="258"/>
      <c r="R65" s="258"/>
      <c r="S65" s="259"/>
      <c r="T65" s="243"/>
      <c r="U65" s="260"/>
      <c r="V65" s="260"/>
      <c r="Y65" s="249"/>
      <c r="Z65" s="249"/>
      <c r="AA65" s="249"/>
      <c r="AB65" s="249"/>
      <c r="AC65" s="249"/>
      <c r="AD65" s="243"/>
      <c r="AE65" s="265"/>
      <c r="AF65" s="265"/>
      <c r="AG65" s="283"/>
      <c r="AH65" s="284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</row>
    <row r="66" spans="1:46">
      <c r="A66" s="268"/>
      <c r="B66" s="359"/>
      <c r="C66" s="270"/>
      <c r="D66" s="267"/>
      <c r="E66" s="267"/>
      <c r="F66" s="287"/>
      <c r="G66" s="290"/>
      <c r="H66" s="291"/>
      <c r="I66" s="256"/>
      <c r="J66" s="256"/>
      <c r="K66" s="552" t="e">
        <f>IF((M86+M88)-G65/(G20-G27)*(M86+M88-H110-H127)&gt;G73,"Sim","Não")</f>
        <v>#DIV/0!</v>
      </c>
      <c r="L66" s="553" t="e">
        <f>IF(K66="Sim",IF(M86+M88&gt;G73,(M86+M88-G65/(G20-G27)*(M86+M88-H110-H127)-G73),G65/(G20-G27)*(M86+M88-H110-H127)),IF(M86+M88&gt;G73,(M86+M88-G65/(G20-G27)*(M86+M88-H110-H127)-G73),G65/(G20-G27)*(M86+M88-H110-H127))*-1)</f>
        <v>#DIV/0!</v>
      </c>
      <c r="M66" s="550" t="e">
        <f>IF((M86+M88)-H65/(G20-G27)*(M86+M88-I110-I127)&gt;H73,"Sim","Não")</f>
        <v>#DIV/0!</v>
      </c>
      <c r="N66" s="553" t="e">
        <f>IF(M66="Sim",IF(M86+M88&gt;H73,(M86+M88-H65/(H20-H27)*(M86+M88-I110-I127)-H73),H65/(H20-H27)*(M86+M88-I110-I127)),IF(M86+M88&gt;H73,(M86+M88-H65/(H20-H27)*(M86+M88-I110-I127)-H73),H65/(H20-H27)*(M86+M88-I110-I127))*-1)</f>
        <v>#DIV/0!</v>
      </c>
      <c r="Q66" s="258"/>
      <c r="R66" s="258"/>
      <c r="S66" s="259"/>
      <c r="T66" s="265"/>
      <c r="U66" s="260"/>
      <c r="V66" s="260"/>
      <c r="Y66" s="254"/>
      <c r="Z66" s="255"/>
      <c r="AA66" s="256"/>
      <c r="AB66" s="257"/>
      <c r="AC66" s="249"/>
      <c r="AD66" s="243"/>
      <c r="AE66" s="265"/>
      <c r="AF66" s="265"/>
      <c r="AG66" s="278"/>
      <c r="AH66" s="284"/>
      <c r="AK66" s="556"/>
      <c r="AL66" s="556"/>
      <c r="AM66" s="555"/>
      <c r="AN66" s="555"/>
      <c r="AO66" s="555"/>
      <c r="AP66" s="555"/>
      <c r="AQ66" s="555"/>
      <c r="AR66" s="555"/>
      <c r="AS66" s="243"/>
      <c r="AT66" s="243"/>
    </row>
    <row r="67" spans="1:46">
      <c r="A67" s="268"/>
      <c r="B67" s="324"/>
      <c r="C67" s="270"/>
      <c r="D67" s="360"/>
      <c r="E67" s="267"/>
      <c r="F67" s="287"/>
      <c r="G67" s="290"/>
      <c r="H67" s="291"/>
      <c r="I67" s="256"/>
      <c r="J67" s="361"/>
      <c r="K67" s="548" t="s">
        <v>226</v>
      </c>
      <c r="M67" s="549" t="s">
        <v>226</v>
      </c>
      <c r="Q67" s="258"/>
      <c r="R67" s="258"/>
      <c r="S67" s="259"/>
      <c r="T67" s="265"/>
      <c r="U67" s="260"/>
      <c r="V67" s="260"/>
      <c r="Y67" s="254"/>
      <c r="Z67" s="249"/>
      <c r="AA67" s="249"/>
      <c r="AB67" s="249"/>
      <c r="AC67" s="249"/>
      <c r="AD67" s="243"/>
      <c r="AE67" s="243"/>
      <c r="AF67" s="243"/>
      <c r="AG67" s="243"/>
      <c r="AH67" s="243"/>
      <c r="AK67" s="556"/>
      <c r="AL67" s="556"/>
      <c r="AM67" s="555"/>
      <c r="AN67" s="555"/>
      <c r="AO67" s="555"/>
      <c r="AP67" s="555"/>
      <c r="AQ67" s="555"/>
      <c r="AR67" s="555"/>
      <c r="AS67" s="243"/>
      <c r="AT67" s="243"/>
    </row>
    <row r="68" spans="1:46">
      <c r="A68" s="268"/>
      <c r="B68" s="324"/>
      <c r="C68" s="270"/>
      <c r="D68" s="267"/>
      <c r="E68" s="267"/>
      <c r="F68" s="287"/>
      <c r="G68" s="290"/>
      <c r="H68" s="291"/>
      <c r="I68" s="256"/>
      <c r="J68" s="256"/>
      <c r="K68" s="552" t="e">
        <f>IF((N86+N88)-G65/(G20-G27)*(N86+N88-H115-H133)&gt;G73,"Sim","Não")</f>
        <v>#DIV/0!</v>
      </c>
      <c r="L68" s="553" t="e">
        <f>IF(K68="Sim",IF(N86+N88&gt;G73,(N86+N88-G65/(G20-G27)*(N86+N88-H115-H133)-G73),G65/(G20-G27)*(N86+N88-H115-H133)),IF(N86+N88&gt;G73,(N86+N88-G65/(G20-G27)*(N86+N88-H115-H133)-G73),G65/(G20-G27)*(N86+N88-H115-H133))*-1)</f>
        <v>#DIV/0!</v>
      </c>
      <c r="M68" s="548" t="e">
        <f>IF((N86+N88)-H65/(G20-G27)*(N86+N88-I115-I133)&gt;H73,"Sim","Não")</f>
        <v>#DIV/0!</v>
      </c>
      <c r="N68" s="553" t="e">
        <f>IF(M68="Sim",IF(N86+N88&gt;H73,(N86+N88-H65/(H20-H27)*(N86+N88-I115-I133)-H73),H65/(H20-H27)*(N86+N88-I115-I133)),IF(N86+N88&gt;H73,(N86+N88-H65/(H20-H27)*(N86+N88-I115-I133)-H73),H65/(H20-H27)*(N86+N88-I115-I133))*-1)</f>
        <v>#DIV/0!</v>
      </c>
      <c r="Q68" s="258"/>
      <c r="R68" s="258"/>
      <c r="S68" s="259"/>
      <c r="T68" s="265"/>
      <c r="U68" s="260"/>
      <c r="V68" s="260"/>
      <c r="Y68" s="254"/>
      <c r="Z68" s="266"/>
      <c r="AA68" s="256"/>
      <c r="AB68" s="267"/>
      <c r="AC68" s="249"/>
      <c r="AD68" s="243"/>
      <c r="AE68" s="243"/>
      <c r="AF68" s="265"/>
      <c r="AG68" s="243"/>
      <c r="AH68" s="243"/>
      <c r="AK68" s="273"/>
      <c r="AL68" s="273"/>
      <c r="AM68" s="555"/>
      <c r="AN68" s="555"/>
      <c r="AO68" s="555"/>
      <c r="AP68" s="555"/>
      <c r="AQ68" s="555"/>
      <c r="AR68" s="555"/>
      <c r="AS68" s="243"/>
      <c r="AT68" s="243"/>
    </row>
    <row r="69" spans="1:46">
      <c r="A69" s="268"/>
      <c r="B69" s="285"/>
      <c r="C69" s="256"/>
      <c r="D69" s="287"/>
      <c r="E69" s="287"/>
      <c r="F69" s="287"/>
      <c r="G69" s="290"/>
      <c r="H69" s="291"/>
      <c r="I69" s="256"/>
      <c r="J69" s="256"/>
      <c r="K69" s="243"/>
      <c r="L69" s="243"/>
      <c r="Q69" s="258"/>
      <c r="R69" s="258"/>
      <c r="S69" s="259"/>
      <c r="T69" s="265"/>
      <c r="U69" s="260"/>
      <c r="V69" s="260"/>
      <c r="Y69" s="254"/>
      <c r="Z69" s="276"/>
      <c r="AA69" s="256"/>
      <c r="AB69" s="267"/>
      <c r="AC69" s="254"/>
      <c r="AD69" s="243"/>
      <c r="AE69" s="243"/>
      <c r="AF69" s="243"/>
      <c r="AG69" s="243"/>
      <c r="AH69" s="243"/>
      <c r="AK69" s="258"/>
      <c r="AL69" s="258"/>
      <c r="AM69" s="597"/>
      <c r="AN69" s="597"/>
      <c r="AO69" s="557"/>
      <c r="AP69" s="557"/>
      <c r="AQ69" s="558"/>
      <c r="AR69" s="558"/>
      <c r="AS69" s="243"/>
      <c r="AT69" s="243"/>
    </row>
    <row r="70" spans="1:46">
      <c r="A70" s="268"/>
      <c r="B70" s="309"/>
      <c r="C70" s="256"/>
      <c r="D70" s="293"/>
      <c r="E70" s="293"/>
      <c r="F70" s="293"/>
      <c r="G70" s="290"/>
      <c r="H70" s="291"/>
      <c r="I70" s="256"/>
      <c r="J70" s="256"/>
      <c r="K70" s="245" t="s">
        <v>231</v>
      </c>
      <c r="L70" s="344" t="e">
        <f>IF(L66+L68&lt;0,(L66+L68)*-1,0)</f>
        <v>#DIV/0!</v>
      </c>
      <c r="N70" s="344" t="e">
        <f>IF(N66+N68&lt;0,(N66+N68)*-1,0)</f>
        <v>#DIV/0!</v>
      </c>
      <c r="Q70" s="258"/>
      <c r="R70" s="258"/>
      <c r="S70" s="259"/>
      <c r="T70" s="265"/>
      <c r="U70" s="260"/>
      <c r="V70" s="265"/>
      <c r="Y70" s="254"/>
      <c r="Z70" s="282"/>
      <c r="AA70" s="256"/>
      <c r="AB70" s="267"/>
      <c r="AC70" s="254"/>
      <c r="AD70" s="243"/>
      <c r="AE70" s="243"/>
      <c r="AF70" s="243"/>
      <c r="AG70" s="243"/>
      <c r="AH70" s="243"/>
      <c r="AK70" s="556"/>
      <c r="AL70" s="556"/>
      <c r="AM70" s="555"/>
      <c r="AN70" s="555"/>
      <c r="AO70" s="555"/>
      <c r="AP70" s="555"/>
      <c r="AQ70" s="555"/>
      <c r="AR70" s="555"/>
      <c r="AS70" s="243"/>
      <c r="AT70" s="243"/>
    </row>
    <row r="71" spans="1:46">
      <c r="A71" s="268"/>
      <c r="B71" s="342"/>
      <c r="C71" s="256"/>
      <c r="D71" s="293"/>
      <c r="E71" s="293"/>
      <c r="F71" s="293"/>
      <c r="G71" s="290"/>
      <c r="H71" s="291"/>
      <c r="I71" s="256"/>
      <c r="J71" s="256"/>
      <c r="K71" s="243"/>
      <c r="L71" s="243"/>
      <c r="Q71" s="258"/>
      <c r="R71" s="258"/>
      <c r="S71" s="259"/>
      <c r="T71" s="265"/>
      <c r="U71" s="260"/>
      <c r="V71" s="265"/>
      <c r="Y71" s="254"/>
      <c r="Z71" s="266"/>
      <c r="AA71" s="256"/>
      <c r="AB71" s="287"/>
      <c r="AC71" s="254"/>
      <c r="AD71" s="243"/>
      <c r="AE71" s="251"/>
      <c r="AF71" s="244"/>
      <c r="AG71" s="243"/>
      <c r="AH71" s="245"/>
      <c r="AK71" s="556"/>
      <c r="AL71" s="556"/>
      <c r="AM71" s="555"/>
      <c r="AN71" s="555"/>
      <c r="AO71" s="555"/>
      <c r="AP71" s="555"/>
      <c r="AQ71" s="555"/>
      <c r="AR71" s="555"/>
      <c r="AS71" s="243"/>
      <c r="AT71" s="243"/>
    </row>
    <row r="72" spans="1:46">
      <c r="A72" s="268"/>
      <c r="B72" s="362" t="s">
        <v>223</v>
      </c>
      <c r="C72" s="256"/>
      <c r="D72" s="267"/>
      <c r="E72" s="267"/>
      <c r="F72" s="287"/>
      <c r="G72" s="299">
        <f>G20-G65</f>
        <v>0</v>
      </c>
      <c r="H72" s="299">
        <f>H20-H65</f>
        <v>0</v>
      </c>
      <c r="I72" s="287"/>
      <c r="J72" s="287"/>
      <c r="K72" s="252" t="s">
        <v>229</v>
      </c>
      <c r="L72" s="234">
        <f>IF(G74="Não",0,IF(G20&gt;G73,G73-G72,G65))</f>
        <v>0</v>
      </c>
      <c r="Q72" s="258"/>
      <c r="R72" s="258"/>
      <c r="S72" s="259"/>
      <c r="T72" s="265"/>
      <c r="U72" s="260"/>
      <c r="V72" s="265"/>
      <c r="Y72" s="254"/>
      <c r="Z72" s="266"/>
      <c r="AA72" s="256"/>
      <c r="AB72" s="293"/>
      <c r="AC72" s="254"/>
      <c r="AD72" s="243"/>
      <c r="AE72" s="243"/>
      <c r="AF72" s="326"/>
      <c r="AG72" s="344"/>
      <c r="AH72" s="243"/>
      <c r="AK72" s="273"/>
      <c r="AL72" s="273"/>
      <c r="AM72" s="555"/>
      <c r="AN72" s="555"/>
      <c r="AO72" s="555"/>
      <c r="AP72" s="555"/>
      <c r="AQ72" s="555"/>
      <c r="AR72" s="555"/>
      <c r="AS72" s="243"/>
      <c r="AT72" s="243"/>
    </row>
    <row r="73" spans="1:46">
      <c r="A73" s="268"/>
      <c r="B73" s="362" t="s">
        <v>168</v>
      </c>
      <c r="G73" s="363">
        <f>K82*1.5*14</f>
        <v>9150.9599999999991</v>
      </c>
      <c r="H73" s="363">
        <f>L82*1.5*14</f>
        <v>9215.01</v>
      </c>
      <c r="I73" s="243"/>
      <c r="J73" s="243"/>
      <c r="K73" s="252" t="s">
        <v>230</v>
      </c>
      <c r="L73" s="234">
        <f>IF(G74="Não",0,IF(G20&gt;G73,G73-G72,G65))</f>
        <v>0</v>
      </c>
      <c r="Q73" s="556"/>
      <c r="R73" s="556"/>
      <c r="S73" s="243"/>
      <c r="T73" s="243"/>
      <c r="U73" s="243"/>
      <c r="V73" s="243"/>
      <c r="Y73" s="254"/>
      <c r="Z73" s="266"/>
      <c r="AA73" s="256"/>
      <c r="AB73" s="287"/>
      <c r="AC73" s="254"/>
      <c r="AD73" s="243"/>
      <c r="AE73" s="554"/>
      <c r="AF73" s="554"/>
      <c r="AG73" s="261"/>
      <c r="AH73" s="261"/>
      <c r="AK73" s="284"/>
      <c r="AL73" s="243"/>
      <c r="AM73" s="243"/>
      <c r="AN73" s="243"/>
      <c r="AO73" s="243"/>
      <c r="AP73" s="243"/>
      <c r="AQ73" s="243"/>
      <c r="AR73" s="243"/>
      <c r="AS73" s="243"/>
      <c r="AT73" s="243"/>
    </row>
    <row r="74" spans="1:46" ht="12" thickBot="1">
      <c r="A74" s="268"/>
      <c r="B74" s="362" t="s">
        <v>224</v>
      </c>
      <c r="F74" s="243"/>
      <c r="G74" s="364" t="str">
        <f>IFERROR(IF(AND($C$87=2,$C$96=2,G72&lt;G73),"Sim",IF(AND($C$87=1,G72&lt;G73),"Sim",IF(AND($C$87=2,$C$96=1,L70&lt;&gt;0),"Sim","Não"))),"N/A")</f>
        <v>Sim</v>
      </c>
      <c r="H74" s="364" t="str">
        <f>IFERROR(IF(AND($C$87=2,$C$96=2,H72&lt;H73),"Sim",IF(AND($C$87=1,H72&lt;H73),"Sim",IF(AND($C$87=2,$C$96=1,N70&lt;&gt;0),"Sim","Não"))),"N/A")</f>
        <v>Sim</v>
      </c>
      <c r="I74" s="287"/>
      <c r="J74" s="287"/>
      <c r="Q74" s="243"/>
      <c r="R74" s="243"/>
      <c r="S74" s="243"/>
      <c r="T74" s="243"/>
      <c r="U74" s="243"/>
      <c r="V74" s="243"/>
      <c r="Y74" s="254"/>
      <c r="Z74" s="266"/>
      <c r="AA74" s="256"/>
      <c r="AB74" s="293"/>
      <c r="AC74" s="254"/>
      <c r="AD74" s="243"/>
      <c r="AE74" s="251"/>
      <c r="AF74" s="243"/>
      <c r="AG74" s="243"/>
      <c r="AH74" s="243"/>
      <c r="AK74" s="325"/>
      <c r="AL74" s="325"/>
      <c r="AM74" s="557"/>
      <c r="AN74" s="557"/>
      <c r="AO74" s="558"/>
      <c r="AP74" s="558"/>
      <c r="AQ74" s="558"/>
      <c r="AR74" s="558"/>
      <c r="AS74" s="243"/>
      <c r="AT74" s="243"/>
    </row>
    <row r="75" spans="1:46" ht="12" thickTop="1">
      <c r="A75" s="268"/>
      <c r="B75" s="362" t="s">
        <v>169</v>
      </c>
      <c r="G75" s="363">
        <f>+IF($C$87=1,$L$72,IF(AND($C$87=2,$C$96=2),$L$73,L70))</f>
        <v>0</v>
      </c>
      <c r="H75" s="363">
        <f>+IF($C$87=1,$L$72,IF(AND($C$87=2,$C$96=2),$L$73,N70))</f>
        <v>0</v>
      </c>
      <c r="I75" s="243"/>
      <c r="J75" s="243"/>
      <c r="Q75" s="243"/>
      <c r="R75" s="243"/>
      <c r="S75" s="243"/>
      <c r="T75" s="243"/>
      <c r="U75" s="243"/>
      <c r="V75" s="243"/>
      <c r="Y75" s="254"/>
      <c r="Z75" s="266"/>
      <c r="AA75" s="256"/>
      <c r="AB75" s="293"/>
      <c r="AC75" s="254"/>
      <c r="AD75" s="243"/>
      <c r="AE75" s="556"/>
      <c r="AF75" s="556"/>
      <c r="AG75" s="261"/>
      <c r="AH75" s="261"/>
      <c r="AK75" s="258"/>
      <c r="AL75" s="258"/>
      <c r="AM75" s="597"/>
      <c r="AN75" s="597"/>
      <c r="AO75" s="558"/>
      <c r="AP75" s="558"/>
      <c r="AQ75" s="558"/>
      <c r="AR75" s="558"/>
      <c r="AS75" s="243"/>
      <c r="AT75" s="243"/>
    </row>
    <row r="76" spans="1:46">
      <c r="A76" s="268"/>
      <c r="B76" s="362"/>
      <c r="G76" s="363"/>
      <c r="H76" s="363"/>
      <c r="I76" s="243"/>
      <c r="J76" s="243"/>
      <c r="Q76" s="243"/>
      <c r="R76" s="243"/>
      <c r="S76" s="243"/>
      <c r="T76" s="243"/>
      <c r="U76" s="243"/>
      <c r="V76" s="243"/>
      <c r="Y76" s="254"/>
      <c r="Z76" s="266"/>
      <c r="AA76" s="256"/>
      <c r="AB76" s="293"/>
      <c r="AC76" s="254"/>
      <c r="AD76" s="243"/>
      <c r="AE76" s="261"/>
      <c r="AF76" s="261"/>
      <c r="AG76" s="261"/>
      <c r="AH76" s="261"/>
      <c r="AK76" s="258"/>
      <c r="AL76" s="258"/>
      <c r="AM76" s="365"/>
      <c r="AN76" s="365"/>
      <c r="AO76" s="366"/>
      <c r="AP76" s="366"/>
      <c r="AQ76" s="366"/>
      <c r="AR76" s="366"/>
      <c r="AS76" s="243"/>
      <c r="AT76" s="243"/>
    </row>
    <row r="77" spans="1:46" ht="11.5" customHeight="1">
      <c r="A77" s="268"/>
      <c r="B77" s="362" t="s">
        <v>170</v>
      </c>
      <c r="G77" s="363">
        <f>G65-G75</f>
        <v>0</v>
      </c>
      <c r="H77" s="367">
        <f>H65-H75</f>
        <v>0</v>
      </c>
      <c r="I77" s="298"/>
      <c r="J77" s="256"/>
      <c r="L77" s="237"/>
      <c r="Q77" s="243"/>
      <c r="R77" s="243"/>
      <c r="S77" s="243"/>
      <c r="T77" s="243"/>
      <c r="U77" s="243"/>
      <c r="V77" s="243"/>
      <c r="Y77" s="254"/>
      <c r="Z77" s="266"/>
      <c r="AA77" s="256"/>
      <c r="AB77" s="287"/>
      <c r="AC77" s="254"/>
      <c r="AD77" s="243"/>
      <c r="AE77" s="273"/>
      <c r="AF77" s="273"/>
      <c r="AG77" s="243"/>
      <c r="AH77" s="274"/>
      <c r="AK77" s="556"/>
      <c r="AL77" s="556"/>
      <c r="AM77" s="555"/>
      <c r="AN77" s="555"/>
      <c r="AO77" s="243"/>
      <c r="AP77" s="243"/>
      <c r="AQ77" s="243"/>
      <c r="AR77" s="243"/>
      <c r="AS77" s="243"/>
      <c r="AT77" s="243"/>
    </row>
    <row r="78" spans="1:46">
      <c r="A78" s="268"/>
      <c r="B78" s="285" t="s">
        <v>167</v>
      </c>
      <c r="C78" s="256"/>
      <c r="D78" s="314"/>
      <c r="E78" s="314"/>
      <c r="F78" s="314"/>
      <c r="G78" s="368">
        <f>IFERROR(#REF!/G20,0)</f>
        <v>0</v>
      </c>
      <c r="H78" s="368">
        <f>IFERROR(#REF!/H20,0)</f>
        <v>0</v>
      </c>
      <c r="I78" s="314"/>
      <c r="J78" s="314"/>
      <c r="K78" s="551" t="s">
        <v>221</v>
      </c>
      <c r="L78" s="372" t="s">
        <v>222</v>
      </c>
      <c r="Q78" s="274"/>
      <c r="R78" s="274"/>
      <c r="S78" s="261"/>
      <c r="T78" s="261"/>
      <c r="U78" s="303"/>
      <c r="V78" s="303"/>
      <c r="Y78" s="254"/>
      <c r="Z78" s="266"/>
      <c r="AA78" s="256"/>
      <c r="AB78" s="287"/>
      <c r="AC78" s="254"/>
      <c r="AD78" s="243"/>
      <c r="AE78" s="265"/>
      <c r="AF78" s="265"/>
      <c r="AG78" s="283"/>
      <c r="AH78" s="284"/>
      <c r="AK78" s="273"/>
      <c r="AL78" s="273"/>
      <c r="AM78" s="555"/>
      <c r="AN78" s="555"/>
      <c r="AO78" s="243"/>
      <c r="AP78" s="243"/>
      <c r="AQ78" s="243"/>
      <c r="AR78" s="243"/>
      <c r="AS78" s="243"/>
      <c r="AT78" s="243"/>
    </row>
    <row r="79" spans="1:46" ht="12" thickBot="1">
      <c r="A79" s="268"/>
      <c r="B79" s="285"/>
      <c r="C79" s="256"/>
      <c r="D79" s="369"/>
      <c r="E79" s="369"/>
      <c r="F79" s="267"/>
      <c r="G79" s="370"/>
      <c r="H79" s="371"/>
      <c r="I79" s="243"/>
      <c r="J79" s="243"/>
      <c r="K79" s="375">
        <f>600*14</f>
        <v>8400</v>
      </c>
      <c r="L79" s="375">
        <f>635*14</f>
        <v>8890</v>
      </c>
      <c r="Q79" s="273"/>
      <c r="R79" s="273"/>
      <c r="S79" s="243"/>
      <c r="T79" s="274"/>
      <c r="U79" s="303"/>
      <c r="V79" s="303"/>
      <c r="Y79" s="254"/>
      <c r="Z79" s="266"/>
      <c r="AA79" s="256"/>
      <c r="AB79" s="287"/>
      <c r="AC79" s="254"/>
      <c r="AD79" s="243"/>
      <c r="AE79" s="265"/>
      <c r="AF79" s="265"/>
      <c r="AG79" s="278"/>
      <c r="AH79" s="284"/>
      <c r="AK79" s="325"/>
      <c r="AL79" s="325"/>
      <c r="AM79" s="558"/>
      <c r="AN79" s="558"/>
      <c r="AO79" s="243"/>
      <c r="AP79" s="243"/>
      <c r="AQ79" s="243"/>
      <c r="AR79" s="243"/>
      <c r="AS79" s="243"/>
      <c r="AT79" s="243"/>
    </row>
    <row r="80" spans="1:46" ht="12" thickTop="1">
      <c r="A80" s="268"/>
      <c r="B80" s="285" t="s">
        <v>166</v>
      </c>
      <c r="C80" s="256"/>
      <c r="D80" s="267"/>
      <c r="E80" s="256"/>
      <c r="F80" s="267"/>
      <c r="G80" s="373">
        <f>G20-G77</f>
        <v>0</v>
      </c>
      <c r="H80" s="374">
        <f>H20-H77</f>
        <v>0</v>
      </c>
      <c r="I80" s="267"/>
      <c r="J80" s="267"/>
      <c r="K80" s="243"/>
      <c r="L80" s="243"/>
      <c r="Q80" s="258"/>
      <c r="R80" s="258"/>
      <c r="S80" s="259"/>
      <c r="T80" s="243"/>
      <c r="U80" s="260"/>
      <c r="V80" s="260"/>
      <c r="Y80" s="254"/>
      <c r="Z80" s="266"/>
      <c r="AA80" s="256"/>
      <c r="AB80" s="287"/>
      <c r="AC80" s="254"/>
      <c r="AD80" s="243"/>
      <c r="AE80" s="243"/>
      <c r="AF80" s="243"/>
      <c r="AG80" s="243"/>
      <c r="AH80" s="243"/>
      <c r="AK80" s="258"/>
      <c r="AL80" s="258"/>
      <c r="AM80" s="558"/>
      <c r="AN80" s="558"/>
      <c r="AO80" s="243"/>
      <c r="AP80" s="243"/>
      <c r="AQ80" s="243"/>
      <c r="AR80" s="243"/>
      <c r="AS80" s="243"/>
      <c r="AT80" s="243"/>
    </row>
    <row r="81" spans="1:46" ht="16.5" customHeight="1" thickBot="1">
      <c r="A81" s="256"/>
      <c r="B81" s="376" t="s">
        <v>210</v>
      </c>
      <c r="C81" s="377"/>
      <c r="D81" s="378"/>
      <c r="E81" s="378"/>
      <c r="F81" s="378"/>
      <c r="G81" s="378"/>
      <c r="H81" s="379">
        <f>H80-G80</f>
        <v>0</v>
      </c>
      <c r="K81" s="372" t="s">
        <v>164</v>
      </c>
      <c r="L81" s="372" t="s">
        <v>165</v>
      </c>
      <c r="Q81" s="258"/>
      <c r="R81" s="258"/>
      <c r="S81" s="259"/>
      <c r="T81" s="265"/>
      <c r="U81" s="260"/>
      <c r="V81" s="260"/>
      <c r="Y81" s="254"/>
      <c r="Z81" s="266"/>
      <c r="AA81" s="256"/>
      <c r="AB81" s="287"/>
      <c r="AC81" s="254"/>
      <c r="AD81" s="243"/>
      <c r="AE81" s="243"/>
      <c r="AF81" s="243"/>
      <c r="AG81" s="243"/>
      <c r="AH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</row>
    <row r="82" spans="1:46" ht="12" thickTop="1">
      <c r="I82" s="380"/>
      <c r="K82" s="375">
        <v>435.76</v>
      </c>
      <c r="L82" s="375">
        <v>438.81</v>
      </c>
      <c r="Q82" s="258"/>
      <c r="R82" s="258"/>
      <c r="S82" s="259"/>
      <c r="T82" s="265"/>
      <c r="U82" s="260"/>
      <c r="V82" s="260"/>
      <c r="Y82" s="254"/>
      <c r="Z82" s="266"/>
      <c r="AA82" s="256"/>
      <c r="AB82" s="287"/>
      <c r="AC82" s="254"/>
      <c r="AD82" s="243"/>
      <c r="AE82" s="243"/>
      <c r="AF82" s="243"/>
      <c r="AG82" s="243"/>
      <c r="AH82" s="243"/>
      <c r="AK82" s="556"/>
      <c r="AL82" s="556"/>
      <c r="AM82" s="555"/>
      <c r="AN82" s="555"/>
      <c r="AO82" s="243"/>
      <c r="AP82" s="243"/>
      <c r="AQ82" s="243"/>
      <c r="AR82" s="243"/>
      <c r="AS82" s="243"/>
      <c r="AT82" s="243"/>
    </row>
    <row r="83" spans="1:46">
      <c r="Q83" s="258"/>
      <c r="R83" s="258"/>
      <c r="S83" s="259"/>
      <c r="T83" s="265"/>
      <c r="U83" s="260"/>
      <c r="V83" s="260"/>
      <c r="Y83" s="254"/>
      <c r="Z83" s="266"/>
      <c r="AA83" s="256"/>
      <c r="AB83" s="287"/>
      <c r="AC83" s="254"/>
      <c r="AD83" s="243"/>
      <c r="AE83" s="243"/>
      <c r="AF83" s="243"/>
      <c r="AG83" s="243"/>
      <c r="AH83" s="243"/>
      <c r="AK83" s="556"/>
      <c r="AL83" s="556"/>
      <c r="AM83" s="555"/>
      <c r="AN83" s="555"/>
      <c r="AO83" s="243"/>
      <c r="AP83" s="243"/>
      <c r="AQ83" s="243"/>
      <c r="AR83" s="243"/>
      <c r="AS83" s="243"/>
      <c r="AT83" s="243"/>
    </row>
    <row r="84" spans="1:46">
      <c r="F84" s="252" t="s">
        <v>61</v>
      </c>
      <c r="K84" s="252" t="s">
        <v>62</v>
      </c>
      <c r="L84" s="237"/>
      <c r="M84" s="381" t="s">
        <v>63</v>
      </c>
      <c r="N84" s="381" t="s">
        <v>64</v>
      </c>
      <c r="Q84" s="258"/>
      <c r="R84" s="258"/>
      <c r="S84" s="259"/>
      <c r="T84" s="265"/>
      <c r="U84" s="260"/>
      <c r="V84" s="260"/>
      <c r="Y84" s="254"/>
      <c r="Z84" s="266"/>
      <c r="AA84" s="256"/>
      <c r="AB84" s="287"/>
      <c r="AC84" s="254"/>
      <c r="AD84" s="243"/>
      <c r="AE84" s="243"/>
      <c r="AF84" s="243"/>
      <c r="AG84" s="243"/>
      <c r="AH84" s="243"/>
      <c r="AK84" s="273"/>
      <c r="AL84" s="273"/>
      <c r="AM84" s="555"/>
      <c r="AN84" s="555"/>
      <c r="AO84" s="243"/>
      <c r="AP84" s="243"/>
      <c r="AQ84" s="243"/>
      <c r="AR84" s="243"/>
      <c r="AS84" s="243"/>
      <c r="AT84" s="243"/>
    </row>
    <row r="85" spans="1:46">
      <c r="L85" s="237"/>
      <c r="M85" s="237"/>
      <c r="N85" s="237"/>
      <c r="Q85" s="258"/>
      <c r="R85" s="258"/>
      <c r="S85" s="259"/>
      <c r="T85" s="265"/>
      <c r="U85" s="260"/>
      <c r="V85" s="260"/>
      <c r="Y85" s="254"/>
      <c r="Z85" s="266"/>
      <c r="AA85" s="256"/>
      <c r="AB85" s="287"/>
      <c r="AC85" s="254"/>
      <c r="AD85" s="243"/>
      <c r="AE85" s="243"/>
      <c r="AF85" s="243"/>
      <c r="AG85" s="243"/>
      <c r="AH85" s="243"/>
      <c r="AK85" s="325"/>
      <c r="AL85" s="325"/>
      <c r="AM85" s="557"/>
      <c r="AN85" s="557"/>
      <c r="AO85" s="243"/>
      <c r="AP85" s="243"/>
      <c r="AQ85" s="243"/>
      <c r="AR85" s="243"/>
      <c r="AS85" s="243"/>
      <c r="AT85" s="243"/>
    </row>
    <row r="86" spans="1:46">
      <c r="C86" s="382">
        <f>'Simular IRS 2020'!F8</f>
        <v>0</v>
      </c>
      <c r="F86" s="560" t="s">
        <v>18</v>
      </c>
      <c r="G86" s="561"/>
      <c r="H86" s="383">
        <f>'Simular IRS 2020'!G35</f>
        <v>0</v>
      </c>
      <c r="I86" s="384"/>
      <c r="J86" s="385"/>
      <c r="K86" s="560" t="s">
        <v>133</v>
      </c>
      <c r="L86" s="561"/>
      <c r="M86" s="386">
        <f>'Simular IRS 2020'!G25</f>
        <v>0</v>
      </c>
      <c r="N86" s="386">
        <f>'Simular IRS 2020'!L25</f>
        <v>0</v>
      </c>
      <c r="Q86" s="258"/>
      <c r="R86" s="258"/>
      <c r="S86" s="259"/>
      <c r="T86" s="265"/>
      <c r="U86" s="260"/>
      <c r="V86" s="265"/>
      <c r="Y86" s="254"/>
      <c r="Z86" s="266"/>
      <c r="AA86" s="256"/>
      <c r="AB86" s="287"/>
      <c r="AC86" s="254"/>
      <c r="AD86" s="243"/>
      <c r="AE86" s="243"/>
      <c r="AF86" s="243"/>
      <c r="AG86" s="243"/>
      <c r="AH86" s="243"/>
      <c r="AK86" s="258"/>
      <c r="AL86" s="258"/>
      <c r="AM86" s="598"/>
      <c r="AN86" s="598"/>
      <c r="AO86" s="247"/>
      <c r="AP86" s="247"/>
    </row>
    <row r="87" spans="1:46">
      <c r="B87" s="387" t="s">
        <v>65</v>
      </c>
      <c r="C87" s="388">
        <f>IF(C86="Casado / Unido de facto",2,1)</f>
        <v>1</v>
      </c>
      <c r="D87" s="385"/>
      <c r="F87" s="560" t="s">
        <v>6</v>
      </c>
      <c r="G87" s="561"/>
      <c r="H87" s="383">
        <f>'Simular IRS 2020'!G37</f>
        <v>0</v>
      </c>
      <c r="I87" s="389"/>
      <c r="J87" s="233"/>
      <c r="K87" s="560"/>
      <c r="L87" s="563"/>
      <c r="M87" s="390"/>
      <c r="N87" s="390"/>
      <c r="Q87" s="258"/>
      <c r="R87" s="258"/>
      <c r="S87" s="259"/>
      <c r="T87" s="265"/>
      <c r="U87" s="260"/>
      <c r="V87" s="265"/>
      <c r="Y87" s="254"/>
      <c r="Z87" s="266"/>
      <c r="AA87" s="256"/>
      <c r="AB87" s="287"/>
      <c r="AC87" s="254"/>
      <c r="AD87" s="243"/>
      <c r="AE87" s="243"/>
      <c r="AF87" s="243"/>
      <c r="AG87" s="243"/>
      <c r="AH87" s="243"/>
    </row>
    <row r="88" spans="1:46">
      <c r="B88" s="391" t="s">
        <v>131</v>
      </c>
      <c r="C88" s="388">
        <f>'Simular IRS 2020'!F12</f>
        <v>0</v>
      </c>
      <c r="D88" s="234"/>
      <c r="E88" s="234"/>
      <c r="F88" s="392" t="s">
        <v>156</v>
      </c>
      <c r="G88" s="392"/>
      <c r="H88" s="383">
        <f>'Simular IRS 2020'!G42</f>
        <v>0</v>
      </c>
      <c r="I88" s="393"/>
      <c r="J88" s="233"/>
      <c r="K88" s="392" t="s">
        <v>74</v>
      </c>
      <c r="M88" s="386">
        <f>'Simular IRS 2020'!G29</f>
        <v>0</v>
      </c>
      <c r="N88" s="386">
        <f>'Simular IRS 2020'!L29</f>
        <v>0</v>
      </c>
      <c r="Q88" s="258"/>
      <c r="R88" s="258"/>
      <c r="S88" s="259"/>
      <c r="T88" s="265"/>
      <c r="U88" s="260"/>
      <c r="V88" s="265"/>
      <c r="Y88" s="254"/>
      <c r="Z88" s="266"/>
      <c r="AA88" s="256"/>
      <c r="AB88" s="287"/>
      <c r="AC88" s="254"/>
      <c r="AD88" s="243"/>
      <c r="AE88" s="243"/>
      <c r="AF88" s="243"/>
      <c r="AG88" s="243"/>
      <c r="AH88" s="243"/>
    </row>
    <row r="89" spans="1:46">
      <c r="B89" s="391" t="s">
        <v>67</v>
      </c>
      <c r="C89" s="388">
        <f>'Simular IRS 2020'!F14</f>
        <v>0</v>
      </c>
      <c r="D89" s="234"/>
      <c r="E89" s="234"/>
      <c r="F89" s="392" t="s">
        <v>68</v>
      </c>
      <c r="G89" s="392"/>
      <c r="H89" s="383">
        <f>'Simular IRS 2020'!G44</f>
        <v>0</v>
      </c>
      <c r="I89" s="384"/>
      <c r="J89" s="233"/>
      <c r="K89" s="392"/>
      <c r="M89" s="394"/>
      <c r="N89" s="395"/>
      <c r="Q89" s="243"/>
      <c r="R89" s="243"/>
      <c r="S89" s="243"/>
      <c r="T89" s="243"/>
      <c r="U89" s="243"/>
      <c r="V89" s="243"/>
      <c r="Y89" s="254"/>
      <c r="Z89" s="266"/>
      <c r="AA89" s="256"/>
      <c r="AB89" s="287"/>
      <c r="AC89" s="254"/>
      <c r="AD89" s="243"/>
      <c r="AE89" s="243"/>
      <c r="AF89" s="243"/>
      <c r="AG89" s="243"/>
      <c r="AH89" s="243"/>
    </row>
    <row r="90" spans="1:46">
      <c r="B90" s="391" t="s">
        <v>69</v>
      </c>
      <c r="C90" s="388">
        <f>C88+C89</f>
        <v>0</v>
      </c>
      <c r="D90" s="233"/>
      <c r="E90" s="234"/>
      <c r="F90" s="392" t="s">
        <v>70</v>
      </c>
      <c r="G90" s="392"/>
      <c r="H90" s="383">
        <f>'Simular IRS 2020'!G48</f>
        <v>0</v>
      </c>
      <c r="I90" s="389"/>
      <c r="K90" s="392"/>
      <c r="L90" s="252" t="s">
        <v>40</v>
      </c>
      <c r="M90" s="396">
        <f>SUM(M86,N86,M88,N88)</f>
        <v>0</v>
      </c>
      <c r="N90" s="397"/>
      <c r="Q90" s="243"/>
      <c r="R90" s="243"/>
      <c r="S90" s="243"/>
      <c r="T90" s="243"/>
      <c r="U90" s="243"/>
      <c r="V90" s="243"/>
      <c r="Y90" s="254"/>
      <c r="Z90" s="254"/>
      <c r="AA90" s="254"/>
      <c r="AB90" s="254"/>
      <c r="AC90" s="254"/>
      <c r="AD90" s="243"/>
      <c r="AE90" s="243"/>
      <c r="AF90" s="243"/>
      <c r="AG90" s="243"/>
      <c r="AH90" s="243"/>
    </row>
    <row r="91" spans="1:46">
      <c r="B91" s="391" t="s">
        <v>91</v>
      </c>
      <c r="C91" s="388">
        <f>'Simular IRS 2020'!F16</f>
        <v>0</v>
      </c>
      <c r="D91" s="233"/>
      <c r="E91" s="234"/>
      <c r="F91" s="252" t="s">
        <v>95</v>
      </c>
      <c r="H91" s="383">
        <f>'Simular IRS 2020'!G46</f>
        <v>0</v>
      </c>
      <c r="I91" s="243"/>
      <c r="K91" s="392"/>
      <c r="N91" s="237"/>
      <c r="P91" s="392"/>
      <c r="Q91" s="556"/>
      <c r="R91" s="556"/>
      <c r="S91" s="243"/>
      <c r="T91" s="326"/>
      <c r="U91" s="243"/>
      <c r="V91" s="243"/>
    </row>
    <row r="92" spans="1:46">
      <c r="B92" s="391"/>
      <c r="C92" s="398"/>
      <c r="F92" s="392" t="s">
        <v>71</v>
      </c>
      <c r="G92" s="392"/>
      <c r="H92" s="383">
        <f>'Simular IRS 2020'!G54</f>
        <v>0</v>
      </c>
      <c r="I92" s="384"/>
      <c r="J92" s="242"/>
      <c r="N92" s="399"/>
      <c r="Q92" s="243"/>
      <c r="R92" s="243"/>
      <c r="S92" s="243"/>
      <c r="T92" s="243"/>
      <c r="U92" s="243"/>
      <c r="V92" s="243"/>
    </row>
    <row r="93" spans="1:46" ht="12" thickBot="1">
      <c r="B93" s="391"/>
      <c r="C93" s="398"/>
      <c r="F93" s="392" t="s">
        <v>72</v>
      </c>
      <c r="G93" s="392"/>
      <c r="H93" s="383">
        <f>'Simular IRS 2020'!G56</f>
        <v>0</v>
      </c>
      <c r="I93" s="389"/>
      <c r="J93" s="400"/>
      <c r="K93" s="401"/>
      <c r="L93" s="401"/>
      <c r="M93" s="243"/>
      <c r="N93" s="243"/>
      <c r="Q93" s="243"/>
      <c r="R93" s="243"/>
      <c r="S93" s="243"/>
      <c r="T93" s="243"/>
      <c r="U93" s="326"/>
      <c r="V93" s="243"/>
    </row>
    <row r="94" spans="1:46" ht="12" thickBot="1">
      <c r="B94" s="391"/>
      <c r="C94" s="398"/>
      <c r="F94" s="392" t="s">
        <v>73</v>
      </c>
      <c r="G94" s="392"/>
      <c r="H94" s="383">
        <f>'Simular IRS 2020'!G58</f>
        <v>0</v>
      </c>
      <c r="I94" s="393"/>
      <c r="J94" s="233"/>
      <c r="K94" s="583" t="s">
        <v>161</v>
      </c>
      <c r="L94" s="584"/>
      <c r="M94" s="584"/>
      <c r="N94" s="585"/>
      <c r="Q94" s="556"/>
      <c r="R94" s="556"/>
      <c r="S94" s="261"/>
      <c r="T94" s="261"/>
      <c r="U94" s="555"/>
      <c r="V94" s="555"/>
    </row>
    <row r="95" spans="1:46">
      <c r="B95" s="391" t="s">
        <v>89</v>
      </c>
      <c r="C95" s="402">
        <f>'Simular IRS 2020'!G40</f>
        <v>0</v>
      </c>
      <c r="I95" s="384"/>
      <c r="J95" s="246"/>
      <c r="K95" s="392"/>
      <c r="L95" s="392"/>
      <c r="N95" s="237"/>
      <c r="Q95" s="554"/>
      <c r="R95" s="554"/>
      <c r="S95" s="261"/>
      <c r="T95" s="261"/>
      <c r="U95" s="555"/>
      <c r="V95" s="555"/>
    </row>
    <row r="96" spans="1:46">
      <c r="B96" s="391" t="s">
        <v>105</v>
      </c>
      <c r="C96" s="388">
        <f>IF(C97="Tributação separada",2,1)</f>
        <v>1</v>
      </c>
      <c r="I96" s="389"/>
      <c r="J96" s="246"/>
      <c r="K96" s="392"/>
      <c r="L96" s="392"/>
      <c r="M96" s="389"/>
      <c r="N96" s="389"/>
      <c r="Q96" s="273"/>
      <c r="R96" s="273"/>
      <c r="S96" s="243"/>
      <c r="T96" s="274"/>
      <c r="U96" s="555"/>
      <c r="V96" s="555"/>
    </row>
    <row r="97" spans="2:29">
      <c r="C97" s="382">
        <f>'Simular IRS 2020'!F10</f>
        <v>0</v>
      </c>
      <c r="J97" s="246"/>
      <c r="K97" s="564">
        <v>2019</v>
      </c>
      <c r="L97" s="564"/>
      <c r="M97" s="403" t="s">
        <v>25</v>
      </c>
      <c r="N97" s="403"/>
      <c r="O97" s="403"/>
      <c r="Q97" s="258"/>
      <c r="R97" s="258"/>
      <c r="S97" s="259"/>
      <c r="T97" s="243"/>
      <c r="U97" s="260"/>
      <c r="V97" s="260"/>
    </row>
    <row r="98" spans="2:29" ht="12" thickBot="1">
      <c r="B98" s="404"/>
      <c r="C98" s="405"/>
      <c r="F98" s="401"/>
      <c r="G98" s="401"/>
      <c r="H98" s="406"/>
      <c r="J98" s="246"/>
      <c r="K98" s="403"/>
      <c r="L98" s="403"/>
      <c r="M98" s="403"/>
      <c r="N98" s="403"/>
      <c r="O98" s="403"/>
      <c r="Q98" s="258"/>
      <c r="R98" s="258"/>
      <c r="S98" s="259"/>
      <c r="T98" s="265"/>
      <c r="U98" s="343"/>
      <c r="V98" s="260"/>
    </row>
    <row r="99" spans="2:29" ht="14.25" customHeight="1">
      <c r="I99" s="304"/>
      <c r="K99" s="581" t="s">
        <v>27</v>
      </c>
      <c r="L99" s="582"/>
      <c r="M99" s="407" t="s">
        <v>28</v>
      </c>
      <c r="N99" s="408" t="s">
        <v>30</v>
      </c>
      <c r="Q99" s="234"/>
      <c r="R99" s="234"/>
      <c r="S99" s="234"/>
      <c r="T99" s="265"/>
      <c r="U99" s="343"/>
      <c r="V99" s="260"/>
    </row>
    <row r="100" spans="2:29">
      <c r="H100" s="304"/>
      <c r="K100" s="409" t="s">
        <v>31</v>
      </c>
      <c r="L100" s="410"/>
      <c r="M100" s="411" t="s">
        <v>32</v>
      </c>
      <c r="N100" s="412" t="s">
        <v>33</v>
      </c>
      <c r="P100" s="335"/>
      <c r="Q100" s="234"/>
      <c r="R100" s="234"/>
      <c r="S100" s="234"/>
    </row>
    <row r="101" spans="2:29" ht="12" thickBot="1">
      <c r="H101" s="304"/>
      <c r="K101" s="413" t="s">
        <v>36</v>
      </c>
      <c r="L101" s="414" t="s">
        <v>37</v>
      </c>
      <c r="M101" s="415"/>
      <c r="N101" s="416" t="s">
        <v>31</v>
      </c>
      <c r="P101" s="335" t="s">
        <v>56</v>
      </c>
      <c r="Q101" s="234"/>
      <c r="R101" s="234"/>
      <c r="S101" s="234"/>
    </row>
    <row r="102" spans="2:29" ht="12" thickBot="1">
      <c r="C102" s="586" t="s">
        <v>62</v>
      </c>
      <c r="D102" s="587"/>
      <c r="E102" s="588"/>
      <c r="H102" s="304"/>
      <c r="I102" s="417"/>
      <c r="J102" s="417"/>
      <c r="K102" s="418">
        <v>0</v>
      </c>
      <c r="L102" s="419">
        <v>7091</v>
      </c>
      <c r="M102" s="420">
        <v>0.14499999999999999</v>
      </c>
      <c r="N102" s="421">
        <v>0</v>
      </c>
      <c r="P102" s="234"/>
      <c r="Q102" s="234"/>
      <c r="R102" s="234"/>
      <c r="S102" s="234"/>
      <c r="V102" s="403"/>
    </row>
    <row r="103" spans="2:29" ht="12" thickBot="1">
      <c r="C103" s="417"/>
      <c r="D103" s="417"/>
      <c r="E103" s="417"/>
      <c r="F103" s="417"/>
      <c r="G103" s="417"/>
      <c r="H103" s="417"/>
      <c r="K103" s="422">
        <f t="shared" ref="K103:K108" si="0">L102</f>
        <v>7091</v>
      </c>
      <c r="L103" s="423">
        <v>10700</v>
      </c>
      <c r="M103" s="424">
        <v>0.23</v>
      </c>
      <c r="N103" s="425">
        <v>602.73500000000013</v>
      </c>
      <c r="P103" s="601" t="s">
        <v>58</v>
      </c>
      <c r="Q103" s="601"/>
      <c r="R103" s="426" t="s">
        <v>28</v>
      </c>
      <c r="S103" s="375" t="s">
        <v>59</v>
      </c>
      <c r="V103" s="403"/>
      <c r="Z103" s="252"/>
    </row>
    <row r="104" spans="2:29" ht="12" customHeight="1" thickBot="1">
      <c r="C104" s="578" t="s">
        <v>135</v>
      </c>
      <c r="D104" s="579"/>
      <c r="E104" s="579"/>
      <c r="F104" s="580"/>
      <c r="G104" s="427"/>
      <c r="H104" s="427"/>
      <c r="I104" s="427"/>
      <c r="J104" s="427"/>
      <c r="K104" s="422">
        <f t="shared" si="0"/>
        <v>10700</v>
      </c>
      <c r="L104" s="423">
        <v>20261</v>
      </c>
      <c r="M104" s="424">
        <v>0.28499999999999998</v>
      </c>
      <c r="N104" s="425">
        <v>1191.2309999999998</v>
      </c>
      <c r="P104" s="428">
        <v>0</v>
      </c>
      <c r="Q104" s="429">
        <v>80000</v>
      </c>
      <c r="R104" s="430">
        <v>0</v>
      </c>
      <c r="S104" s="431">
        <v>0</v>
      </c>
      <c r="V104" s="303"/>
    </row>
    <row r="105" spans="2:29">
      <c r="C105" s="417"/>
      <c r="D105" s="417"/>
      <c r="E105" s="427"/>
      <c r="F105" s="432"/>
      <c r="G105" s="427"/>
      <c r="H105" s="433">
        <v>2019</v>
      </c>
      <c r="I105" s="433">
        <v>2020</v>
      </c>
      <c r="J105" s="434"/>
      <c r="K105" s="422">
        <f t="shared" si="0"/>
        <v>20261</v>
      </c>
      <c r="L105" s="423">
        <v>25000</v>
      </c>
      <c r="M105" s="424">
        <v>0.35</v>
      </c>
      <c r="N105" s="425">
        <v>2508.1091899999997</v>
      </c>
      <c r="P105" s="428">
        <v>80000</v>
      </c>
      <c r="Q105" s="429">
        <v>250000</v>
      </c>
      <c r="R105" s="430">
        <v>2.5000000000000001E-2</v>
      </c>
      <c r="S105" s="431">
        <v>2000</v>
      </c>
      <c r="V105" s="303"/>
      <c r="Z105" s="559"/>
      <c r="AA105" s="559"/>
      <c r="AB105" s="435"/>
      <c r="AC105" s="247"/>
    </row>
    <row r="106" spans="2:29" ht="12" thickBot="1">
      <c r="C106" s="417"/>
      <c r="D106" s="417"/>
      <c r="E106" s="427"/>
      <c r="F106" s="427"/>
      <c r="G106" s="427"/>
      <c r="H106" s="234"/>
      <c r="I106" s="234"/>
      <c r="J106" s="436"/>
      <c r="K106" s="422">
        <f t="shared" si="0"/>
        <v>25000</v>
      </c>
      <c r="L106" s="423">
        <v>36856</v>
      </c>
      <c r="M106" s="424">
        <v>0.37</v>
      </c>
      <c r="N106" s="425">
        <v>3008.25</v>
      </c>
      <c r="P106" s="429">
        <v>250000</v>
      </c>
      <c r="Q106" s="429">
        <v>9.9999999999999904E+16</v>
      </c>
      <c r="R106" s="437">
        <v>0.05</v>
      </c>
      <c r="S106" s="431">
        <v>8250</v>
      </c>
      <c r="V106" s="303"/>
      <c r="Z106" s="438"/>
      <c r="AA106" s="439"/>
      <c r="AB106" s="440"/>
      <c r="AC106" s="247"/>
    </row>
    <row r="107" spans="2:29">
      <c r="C107" s="589" t="s">
        <v>63</v>
      </c>
      <c r="D107" s="417"/>
      <c r="E107" s="417" t="s">
        <v>75</v>
      </c>
      <c r="F107" s="417"/>
      <c r="G107" s="417"/>
      <c r="H107" s="441">
        <f>M86</f>
        <v>0</v>
      </c>
      <c r="I107" s="442">
        <f>M86</f>
        <v>0</v>
      </c>
      <c r="J107" s="443"/>
      <c r="K107" s="422">
        <f t="shared" si="0"/>
        <v>36856</v>
      </c>
      <c r="L107" s="423">
        <v>80640</v>
      </c>
      <c r="M107" s="424">
        <v>0.45</v>
      </c>
      <c r="N107" s="425">
        <v>5956.6667199999993</v>
      </c>
      <c r="V107" s="260"/>
      <c r="Z107" s="438"/>
      <c r="AA107" s="444"/>
      <c r="AB107" s="440"/>
      <c r="AC107" s="247"/>
    </row>
    <row r="108" spans="2:29" ht="12" thickBot="1">
      <c r="C108" s="590"/>
      <c r="D108" s="417"/>
      <c r="E108" s="417" t="s">
        <v>76</v>
      </c>
      <c r="F108" s="417"/>
      <c r="G108" s="417"/>
      <c r="H108" s="445">
        <f>0.11*H107</f>
        <v>0</v>
      </c>
      <c r="I108" s="446">
        <f>0.11*I107</f>
        <v>0</v>
      </c>
      <c r="J108" s="443"/>
      <c r="K108" s="447">
        <f t="shared" si="0"/>
        <v>80640</v>
      </c>
      <c r="L108" s="448">
        <v>99999999999</v>
      </c>
      <c r="M108" s="449">
        <v>0.48</v>
      </c>
      <c r="N108" s="450">
        <v>8376.0767999999971</v>
      </c>
      <c r="V108" s="260"/>
      <c r="Z108" s="444"/>
      <c r="AA108" s="444"/>
      <c r="AB108" s="451"/>
      <c r="AC108" s="247"/>
    </row>
    <row r="109" spans="2:29" ht="12.75" customHeight="1">
      <c r="C109" s="590"/>
      <c r="D109" s="417"/>
      <c r="E109" s="417" t="s">
        <v>77</v>
      </c>
      <c r="F109" s="417"/>
      <c r="G109" s="417"/>
      <c r="H109" s="445">
        <v>4104</v>
      </c>
      <c r="I109" s="446">
        <v>4104</v>
      </c>
      <c r="J109" s="443"/>
      <c r="K109" s="452"/>
      <c r="L109" s="452"/>
      <c r="M109" s="452"/>
      <c r="N109" s="452"/>
      <c r="O109" s="453"/>
      <c r="V109" s="260"/>
      <c r="Z109" s="234"/>
      <c r="AA109" s="234"/>
      <c r="AB109" s="234"/>
    </row>
    <row r="110" spans="2:29" ht="12" thickBot="1">
      <c r="C110" s="591"/>
      <c r="D110" s="417"/>
      <c r="E110" s="417" t="s">
        <v>78</v>
      </c>
      <c r="F110" s="417"/>
      <c r="G110" s="417"/>
      <c r="H110" s="445">
        <f>IF(H107&gt;=H109,IF(H108=0,H109,IF(H108&gt;H109,H108,H109)),H107)</f>
        <v>0</v>
      </c>
      <c r="I110" s="446">
        <f>IF(I107&gt;=I109,IF(I108=0,I109,IF(I108&gt;I109,I108,I109)),I107)</f>
        <v>0</v>
      </c>
      <c r="J110" s="443"/>
      <c r="K110" s="452"/>
      <c r="L110" s="452"/>
      <c r="M110" s="565" t="s">
        <v>29</v>
      </c>
      <c r="N110" s="452"/>
      <c r="O110" s="453"/>
      <c r="V110" s="260"/>
    </row>
    <row r="111" spans="2:29" ht="12" thickBot="1">
      <c r="C111" s="417"/>
      <c r="D111" s="417"/>
      <c r="E111" s="427"/>
      <c r="F111" s="427"/>
      <c r="G111" s="427"/>
      <c r="H111" s="234"/>
      <c r="I111" s="234"/>
      <c r="J111" s="436"/>
      <c r="K111" s="346"/>
      <c r="L111" s="346"/>
      <c r="M111" s="566"/>
      <c r="N111" s="326"/>
      <c r="O111" s="243"/>
      <c r="V111" s="265"/>
    </row>
    <row r="112" spans="2:29">
      <c r="C112" s="589" t="s">
        <v>64</v>
      </c>
      <c r="D112" s="417"/>
      <c r="E112" s="417" t="s">
        <v>79</v>
      </c>
      <c r="F112" s="417"/>
      <c r="G112" s="417"/>
      <c r="H112" s="441">
        <f>N86</f>
        <v>0</v>
      </c>
      <c r="I112" s="442">
        <f>N86</f>
        <v>0</v>
      </c>
      <c r="J112" s="443"/>
      <c r="K112" s="243"/>
      <c r="L112" s="243"/>
      <c r="M112" s="567"/>
      <c r="N112" s="243"/>
      <c r="O112" s="243"/>
      <c r="V112" s="265"/>
    </row>
    <row r="113" spans="3:33">
      <c r="C113" s="590"/>
      <c r="D113" s="417"/>
      <c r="E113" s="417" t="s">
        <v>76</v>
      </c>
      <c r="F113" s="417"/>
      <c r="G113" s="417"/>
      <c r="H113" s="454">
        <f>H112*0.11</f>
        <v>0</v>
      </c>
      <c r="I113" s="455">
        <f>I112*0.11</f>
        <v>0</v>
      </c>
      <c r="J113" s="443"/>
      <c r="K113" s="442">
        <v>0</v>
      </c>
      <c r="L113" s="442">
        <v>7091</v>
      </c>
      <c r="M113" s="456">
        <v>9999999</v>
      </c>
      <c r="N113" s="243"/>
      <c r="O113" s="326"/>
      <c r="V113" s="265"/>
    </row>
    <row r="114" spans="3:33" ht="12.75" customHeight="1">
      <c r="C114" s="590"/>
      <c r="D114" s="417"/>
      <c r="E114" s="417" t="s">
        <v>77</v>
      </c>
      <c r="F114" s="417"/>
      <c r="G114" s="417"/>
      <c r="H114" s="457">
        <v>4104</v>
      </c>
      <c r="I114" s="458">
        <v>4104</v>
      </c>
      <c r="J114" s="443"/>
      <c r="K114" s="459">
        <f>L113</f>
        <v>7091</v>
      </c>
      <c r="L114" s="459">
        <v>80640</v>
      </c>
      <c r="M114" s="460">
        <f>IF(C90&gt;2,(1+(0.05*C90))*(1000+(1500*((80640-G36)/(80640-7091)))),1000+(1500*((80640-G36)/(80640-7091))))</f>
        <v>2644.6178737984201</v>
      </c>
      <c r="N114" s="261"/>
      <c r="O114" s="347"/>
      <c r="V114" s="243"/>
    </row>
    <row r="115" spans="3:33" ht="12.75" customHeight="1" thickBot="1">
      <c r="C115" s="591"/>
      <c r="D115" s="417"/>
      <c r="E115" s="417" t="s">
        <v>78</v>
      </c>
      <c r="F115" s="417"/>
      <c r="G115" s="417"/>
      <c r="H115" s="457">
        <f>IF(H112&gt;=H114,IF(H113=0,H114,IF(H113&gt;H114,H113,H114)),H112)</f>
        <v>0</v>
      </c>
      <c r="I115" s="458">
        <f>IF(I112&gt;=I114,IF(I113=0,I114,IF(I113&gt;I114,I113,I114)),I112)</f>
        <v>0</v>
      </c>
      <c r="J115" s="443"/>
      <c r="K115" s="459">
        <f>L114</f>
        <v>80640</v>
      </c>
      <c r="L115" s="459">
        <v>99999999999</v>
      </c>
      <c r="M115" s="456">
        <f>IF(C90&gt;2,(1+(0.05*C90))*1000,1000)</f>
        <v>1000</v>
      </c>
      <c r="N115" s="261"/>
      <c r="O115" s="347"/>
      <c r="V115" s="243"/>
    </row>
    <row r="116" spans="3:33">
      <c r="C116" s="417"/>
      <c r="D116" s="417"/>
      <c r="E116" s="427"/>
      <c r="F116" s="432"/>
      <c r="G116" s="427"/>
      <c r="H116" s="234"/>
      <c r="I116" s="234"/>
      <c r="J116" s="436"/>
      <c r="K116" s="273"/>
      <c r="L116" s="273"/>
      <c r="M116" s="461"/>
      <c r="N116" s="274"/>
      <c r="O116" s="347"/>
      <c r="V116" s="243"/>
    </row>
    <row r="117" spans="3:33" ht="13.5" customHeight="1">
      <c r="C117" s="462" t="s">
        <v>80</v>
      </c>
      <c r="D117" s="462"/>
      <c r="E117" s="463" t="s">
        <v>81</v>
      </c>
      <c r="F117" s="462"/>
      <c r="G117" s="462"/>
      <c r="H117" s="464">
        <f>H107+H112</f>
        <v>0</v>
      </c>
      <c r="I117" s="465">
        <f>I107+I112</f>
        <v>0</v>
      </c>
      <c r="J117" s="466"/>
      <c r="K117" s="258"/>
      <c r="L117" s="258"/>
      <c r="M117" s="461"/>
      <c r="N117" s="243"/>
      <c r="O117" s="260"/>
      <c r="V117" s="243"/>
    </row>
    <row r="118" spans="3:33" ht="13.5" customHeight="1">
      <c r="C118" s="462"/>
      <c r="D118" s="462"/>
      <c r="E118" s="463"/>
      <c r="F118" s="462"/>
      <c r="G118" s="462"/>
      <c r="H118" s="234"/>
      <c r="I118" s="234"/>
      <c r="J118" s="467"/>
      <c r="K118" s="258"/>
      <c r="L118" s="258"/>
      <c r="M118" s="461"/>
      <c r="N118" s="265"/>
      <c r="O118" s="343"/>
      <c r="V118" s="243"/>
    </row>
    <row r="119" spans="3:33">
      <c r="C119" s="462" t="s">
        <v>80</v>
      </c>
      <c r="D119" s="462"/>
      <c r="E119" s="463" t="s">
        <v>82</v>
      </c>
      <c r="F119" s="462"/>
      <c r="G119" s="462"/>
      <c r="H119" s="464">
        <f>H110+H115</f>
        <v>0</v>
      </c>
      <c r="I119" s="465">
        <f>I110+I115</f>
        <v>0</v>
      </c>
      <c r="J119" s="466"/>
      <c r="K119" s="258"/>
      <c r="L119" s="258"/>
      <c r="N119" s="265"/>
      <c r="O119" s="343"/>
      <c r="V119" s="555"/>
    </row>
    <row r="120" spans="3:33">
      <c r="C120" s="417"/>
      <c r="D120" s="417"/>
      <c r="E120" s="427"/>
      <c r="F120" s="417"/>
      <c r="G120" s="417"/>
      <c r="H120" s="417"/>
      <c r="I120" s="417"/>
      <c r="J120" s="417"/>
      <c r="K120" s="468"/>
      <c r="L120" s="469"/>
      <c r="M120" s="462"/>
      <c r="N120" s="470"/>
      <c r="O120" s="470"/>
      <c r="V120" s="555"/>
    </row>
    <row r="121" spans="3:33" ht="12" thickBot="1">
      <c r="C121" s="417"/>
      <c r="D121" s="417"/>
      <c r="E121" s="427"/>
      <c r="F121" s="417"/>
      <c r="G121" s="417"/>
      <c r="H121" s="417"/>
      <c r="I121" s="417"/>
      <c r="J121" s="417"/>
      <c r="K121" s="468"/>
      <c r="L121" s="469"/>
      <c r="M121" s="462"/>
      <c r="N121" s="462"/>
      <c r="O121" s="470"/>
      <c r="V121" s="555"/>
    </row>
    <row r="122" spans="3:33" ht="12" thickBot="1">
      <c r="C122" s="578" t="s">
        <v>140</v>
      </c>
      <c r="D122" s="579"/>
      <c r="E122" s="579"/>
      <c r="F122" s="580"/>
      <c r="G122" s="417"/>
      <c r="K122" s="564">
        <v>2020</v>
      </c>
      <c r="L122" s="564"/>
      <c r="M122" s="403" t="s">
        <v>25</v>
      </c>
      <c r="N122" s="403"/>
      <c r="O122" s="403"/>
      <c r="V122" s="260"/>
    </row>
    <row r="123" spans="3:33" ht="12" thickBot="1">
      <c r="C123" s="417"/>
      <c r="D123" s="417"/>
      <c r="E123" s="417"/>
      <c r="F123" s="417"/>
      <c r="G123" s="417"/>
      <c r="H123" s="471">
        <v>2019</v>
      </c>
      <c r="I123" s="472">
        <v>2020</v>
      </c>
      <c r="J123" s="434"/>
      <c r="K123" s="403"/>
      <c r="L123" s="403"/>
      <c r="M123" s="403"/>
      <c r="N123" s="403"/>
      <c r="O123" s="403"/>
      <c r="V123" s="260"/>
    </row>
    <row r="124" spans="3:33" ht="12" customHeight="1">
      <c r="C124" s="592" t="s">
        <v>63</v>
      </c>
      <c r="D124" s="417"/>
      <c r="E124" s="462" t="s">
        <v>83</v>
      </c>
      <c r="F124" s="417"/>
      <c r="G124" s="462"/>
      <c r="H124" s="473">
        <f>M88</f>
        <v>0</v>
      </c>
      <c r="I124" s="474">
        <f>M88</f>
        <v>0</v>
      </c>
      <c r="J124" s="443"/>
      <c r="K124" s="475" t="s">
        <v>27</v>
      </c>
      <c r="L124" s="408"/>
      <c r="M124" s="475" t="s">
        <v>28</v>
      </c>
      <c r="N124" s="476" t="s">
        <v>30</v>
      </c>
      <c r="O124" s="555"/>
      <c r="V124" s="260"/>
    </row>
    <row r="125" spans="3:33">
      <c r="C125" s="593"/>
      <c r="D125" s="417"/>
      <c r="E125" s="417" t="s">
        <v>84</v>
      </c>
      <c r="F125" s="417"/>
      <c r="H125" s="446">
        <f>H124</f>
        <v>0</v>
      </c>
      <c r="I125" s="477">
        <f>I124</f>
        <v>0</v>
      </c>
      <c r="J125" s="443"/>
      <c r="K125" s="409" t="s">
        <v>31</v>
      </c>
      <c r="L125" s="410"/>
      <c r="M125" s="478" t="s">
        <v>32</v>
      </c>
      <c r="N125" s="476" t="s">
        <v>33</v>
      </c>
      <c r="O125" s="555"/>
      <c r="V125" s="462"/>
      <c r="Y125" s="249"/>
      <c r="Z125" s="250"/>
      <c r="AA125" s="249"/>
      <c r="AB125" s="243"/>
      <c r="AC125" s="243"/>
      <c r="AD125" s="243"/>
      <c r="AE125" s="243"/>
      <c r="AF125" s="243"/>
      <c r="AG125" s="243"/>
    </row>
    <row r="126" spans="3:33" ht="12" thickBot="1">
      <c r="C126" s="593"/>
      <c r="D126" s="417"/>
      <c r="E126" s="417" t="s">
        <v>77</v>
      </c>
      <c r="F126" s="417"/>
      <c r="H126" s="473">
        <v>4104</v>
      </c>
      <c r="I126" s="474">
        <v>4104</v>
      </c>
      <c r="J126" s="443"/>
      <c r="K126" s="413" t="s">
        <v>36</v>
      </c>
      <c r="L126" s="414" t="s">
        <v>37</v>
      </c>
      <c r="M126" s="479"/>
      <c r="N126" s="480" t="s">
        <v>31</v>
      </c>
      <c r="O126" s="555"/>
      <c r="V126" s="462"/>
      <c r="Y126" s="249"/>
      <c r="Z126" s="249"/>
      <c r="AA126" s="249"/>
      <c r="AB126" s="481"/>
      <c r="AC126" s="243"/>
      <c r="AD126" s="243"/>
      <c r="AE126" s="243"/>
      <c r="AF126" s="243"/>
      <c r="AG126" s="243"/>
    </row>
    <row r="127" spans="3:33">
      <c r="C127" s="594"/>
      <c r="E127" s="237" t="s">
        <v>78</v>
      </c>
      <c r="F127" s="417"/>
      <c r="H127" s="446">
        <f>IF(H125&lt;4104,H125,4104)</f>
        <v>0</v>
      </c>
      <c r="I127" s="446">
        <f>IF(I125&lt;4104,I125,4104)</f>
        <v>0</v>
      </c>
      <c r="J127" s="443"/>
      <c r="K127" s="418">
        <v>0</v>
      </c>
      <c r="L127" s="419">
        <v>7112</v>
      </c>
      <c r="M127" s="482">
        <v>0.14499999999999999</v>
      </c>
      <c r="N127" s="442">
        <v>0</v>
      </c>
      <c r="O127" s="260"/>
      <c r="P127" s="320"/>
      <c r="V127" s="462"/>
      <c r="Y127" s="254"/>
      <c r="Z127" s="255"/>
      <c r="AA127" s="256"/>
      <c r="AB127" s="257"/>
      <c r="AC127" s="243"/>
      <c r="AD127" s="243"/>
      <c r="AE127" s="243"/>
      <c r="AF127" s="243"/>
      <c r="AG127" s="243"/>
    </row>
    <row r="128" spans="3:33">
      <c r="C128" s="483"/>
      <c r="J128" s="443"/>
      <c r="K128" s="422">
        <f t="shared" ref="K128:K133" si="1">L127</f>
        <v>7112</v>
      </c>
      <c r="L128" s="423">
        <v>10732</v>
      </c>
      <c r="M128" s="484">
        <v>0.23</v>
      </c>
      <c r="N128" s="442">
        <v>604.54320500000017</v>
      </c>
      <c r="O128" s="260"/>
      <c r="P128" s="320"/>
      <c r="V128" s="462"/>
      <c r="Y128" s="254"/>
      <c r="Z128" s="249"/>
      <c r="AA128" s="249"/>
      <c r="AB128" s="243"/>
      <c r="AC128" s="243"/>
      <c r="AD128" s="243"/>
      <c r="AE128" s="243"/>
      <c r="AF128" s="243"/>
      <c r="AG128" s="243"/>
    </row>
    <row r="129" spans="3:33" ht="12" customHeight="1">
      <c r="C129" s="417"/>
      <c r="D129" s="417"/>
      <c r="E129" s="417"/>
      <c r="F129" s="417"/>
      <c r="G129" s="417"/>
      <c r="H129" s="471">
        <v>2019</v>
      </c>
      <c r="I129" s="485">
        <v>2020</v>
      </c>
      <c r="J129" s="443"/>
      <c r="K129" s="422">
        <f t="shared" si="1"/>
        <v>10732</v>
      </c>
      <c r="L129" s="423">
        <v>20322</v>
      </c>
      <c r="M129" s="484">
        <v>0.28499999999999998</v>
      </c>
      <c r="N129" s="442">
        <v>1194.8046929999998</v>
      </c>
      <c r="O129" s="260"/>
      <c r="P129" s="320"/>
      <c r="V129" s="462"/>
      <c r="Y129" s="254"/>
      <c r="Z129" s="266"/>
      <c r="AA129" s="256"/>
      <c r="AB129" s="243"/>
      <c r="AC129" s="243"/>
      <c r="AD129" s="243"/>
      <c r="AE129" s="243"/>
      <c r="AF129" s="243"/>
      <c r="AG129" s="243"/>
    </row>
    <row r="130" spans="3:33">
      <c r="C130" s="592" t="s">
        <v>64</v>
      </c>
      <c r="D130" s="417"/>
      <c r="E130" s="462" t="s">
        <v>83</v>
      </c>
      <c r="F130" s="417"/>
      <c r="G130" s="462"/>
      <c r="H130" s="473">
        <f>N88</f>
        <v>0</v>
      </c>
      <c r="I130" s="486">
        <f>N88</f>
        <v>0</v>
      </c>
      <c r="J130" s="443"/>
      <c r="K130" s="422">
        <f t="shared" si="1"/>
        <v>20322</v>
      </c>
      <c r="L130" s="423">
        <v>25075</v>
      </c>
      <c r="M130" s="484">
        <v>0.35</v>
      </c>
      <c r="N130" s="442">
        <v>2515.6335175699996</v>
      </c>
      <c r="O130" s="260"/>
      <c r="P130" s="320"/>
      <c r="V130" s="462"/>
      <c r="Y130" s="254"/>
      <c r="Z130" s="266"/>
      <c r="AA130" s="256"/>
      <c r="AB130" s="487"/>
      <c r="AC130" s="243"/>
      <c r="AD130" s="243"/>
      <c r="AE130" s="243"/>
      <c r="AF130" s="243"/>
      <c r="AG130" s="243"/>
    </row>
    <row r="131" spans="3:33">
      <c r="C131" s="593"/>
      <c r="D131" s="417"/>
      <c r="E131" s="237" t="s">
        <v>84</v>
      </c>
      <c r="H131" s="446">
        <f>H130</f>
        <v>0</v>
      </c>
      <c r="I131" s="488">
        <f>I130</f>
        <v>0</v>
      </c>
      <c r="J131" s="243"/>
      <c r="K131" s="422">
        <f t="shared" si="1"/>
        <v>25075</v>
      </c>
      <c r="L131" s="423">
        <v>36967</v>
      </c>
      <c r="M131" s="484">
        <v>0.37</v>
      </c>
      <c r="N131" s="442">
        <v>3017.2747499999996</v>
      </c>
      <c r="O131" s="260"/>
      <c r="P131" s="234"/>
      <c r="V131" s="462"/>
      <c r="Y131" s="254"/>
      <c r="Z131" s="276"/>
      <c r="AA131" s="256"/>
      <c r="AB131" s="487"/>
      <c r="AC131" s="243"/>
      <c r="AD131" s="243"/>
      <c r="AE131" s="243"/>
      <c r="AF131" s="243"/>
      <c r="AG131" s="243"/>
    </row>
    <row r="132" spans="3:33">
      <c r="C132" s="593"/>
      <c r="D132" s="417"/>
      <c r="E132" s="417" t="s">
        <v>77</v>
      </c>
      <c r="H132" s="489">
        <v>4104</v>
      </c>
      <c r="I132" s="490">
        <v>4104</v>
      </c>
      <c r="J132" s="243"/>
      <c r="K132" s="422">
        <f t="shared" si="1"/>
        <v>36967</v>
      </c>
      <c r="L132" s="423">
        <v>80882</v>
      </c>
      <c r="M132" s="484">
        <v>0.45</v>
      </c>
      <c r="N132" s="442">
        <v>5974.5367201599993</v>
      </c>
      <c r="O132" s="260"/>
      <c r="P132" s="234"/>
      <c r="V132" s="462"/>
      <c r="Y132" s="254"/>
      <c r="Z132" s="282"/>
      <c r="AA132" s="256"/>
      <c r="AB132" s="487"/>
      <c r="AC132" s="243"/>
      <c r="AD132" s="243"/>
      <c r="AE132" s="243"/>
      <c r="AF132" s="243"/>
      <c r="AG132" s="243"/>
    </row>
    <row r="133" spans="3:33" ht="12" thickBot="1">
      <c r="C133" s="594"/>
      <c r="E133" s="237" t="s">
        <v>78</v>
      </c>
      <c r="H133" s="446">
        <f>IF(H131&lt;4104,H131,4104)</f>
        <v>0</v>
      </c>
      <c r="I133" s="446">
        <f>IF(I131&lt;4104,I131,4104)</f>
        <v>0</v>
      </c>
      <c r="J133" s="434"/>
      <c r="K133" s="447">
        <f t="shared" si="1"/>
        <v>80882</v>
      </c>
      <c r="L133" s="448">
        <v>99999999999</v>
      </c>
      <c r="M133" s="491">
        <v>0.48</v>
      </c>
      <c r="N133" s="442">
        <v>8401.2050303999968</v>
      </c>
      <c r="O133" s="260"/>
      <c r="P133" s="234"/>
      <c r="V133" s="462"/>
      <c r="Y133" s="254"/>
      <c r="Z133" s="266"/>
      <c r="AA133" s="256"/>
      <c r="AB133" s="487"/>
      <c r="AC133" s="243"/>
      <c r="AD133" s="243"/>
      <c r="AE133" s="243"/>
      <c r="AF133" s="243"/>
      <c r="AG133" s="243"/>
    </row>
    <row r="134" spans="3:33" ht="11.5" customHeight="1">
      <c r="J134" s="443"/>
      <c r="K134" s="443"/>
      <c r="N134" s="243"/>
      <c r="V134" s="462"/>
      <c r="Y134" s="254"/>
      <c r="Z134" s="266"/>
      <c r="AA134" s="256"/>
      <c r="AB134" s="487"/>
      <c r="AC134" s="243"/>
      <c r="AD134" s="243"/>
      <c r="AE134" s="243"/>
      <c r="AF134" s="243"/>
      <c r="AG134" s="243"/>
    </row>
    <row r="135" spans="3:33">
      <c r="C135" s="462" t="s">
        <v>80</v>
      </c>
      <c r="D135" s="462"/>
      <c r="E135" s="463" t="s">
        <v>81</v>
      </c>
      <c r="F135" s="462"/>
      <c r="G135" s="462"/>
      <c r="H135" s="465">
        <f>H130+H124</f>
        <v>0</v>
      </c>
      <c r="I135" s="492">
        <f>I130+I124</f>
        <v>0</v>
      </c>
      <c r="J135" s="443"/>
      <c r="K135" s="452"/>
      <c r="L135" s="452"/>
      <c r="M135" s="565" t="s">
        <v>29</v>
      </c>
      <c r="N135" s="443"/>
      <c r="V135" s="462"/>
      <c r="Y135" s="254"/>
      <c r="Z135" s="266"/>
      <c r="AA135" s="256"/>
      <c r="AB135" s="487"/>
      <c r="AC135" s="243"/>
      <c r="AD135" s="243"/>
      <c r="AE135" s="243"/>
      <c r="AF135" s="243"/>
      <c r="AG135" s="243"/>
    </row>
    <row r="136" spans="3:33">
      <c r="C136" s="462"/>
      <c r="D136" s="462"/>
      <c r="E136" s="463"/>
      <c r="F136" s="462"/>
      <c r="G136" s="462"/>
      <c r="I136" s="452"/>
      <c r="J136" s="443"/>
      <c r="K136" s="346"/>
      <c r="L136" s="346"/>
      <c r="M136" s="566"/>
      <c r="N136" s="493"/>
      <c r="V136" s="462"/>
      <c r="Y136" s="254"/>
      <c r="Z136" s="266"/>
      <c r="AA136" s="256"/>
      <c r="AB136" s="487"/>
      <c r="AC136" s="243"/>
      <c r="AD136" s="243"/>
      <c r="AE136" s="243"/>
      <c r="AF136" s="243"/>
      <c r="AG136" s="243"/>
    </row>
    <row r="137" spans="3:33">
      <c r="C137" s="462" t="s">
        <v>80</v>
      </c>
      <c r="D137" s="462"/>
      <c r="E137" s="463" t="s">
        <v>82</v>
      </c>
      <c r="F137" s="462"/>
      <c r="G137" s="462"/>
      <c r="H137" s="465">
        <f>H127+H133</f>
        <v>0</v>
      </c>
      <c r="I137" s="492">
        <f>I127+I133</f>
        <v>0</v>
      </c>
      <c r="J137" s="443"/>
      <c r="K137" s="243"/>
      <c r="L137" s="243"/>
      <c r="M137" s="567"/>
      <c r="N137" s="494"/>
      <c r="V137" s="462"/>
      <c r="Y137" s="254"/>
      <c r="Z137" s="266"/>
      <c r="AA137" s="256"/>
      <c r="AB137" s="487"/>
      <c r="AC137" s="243"/>
      <c r="AD137" s="243"/>
      <c r="AE137" s="243"/>
      <c r="AF137" s="243"/>
      <c r="AG137" s="243"/>
    </row>
    <row r="138" spans="3:33">
      <c r="C138" s="483"/>
      <c r="J138" s="443"/>
      <c r="K138" s="442">
        <v>0</v>
      </c>
      <c r="L138" s="442">
        <v>7112</v>
      </c>
      <c r="M138" s="456">
        <v>9999999</v>
      </c>
      <c r="N138" s="443"/>
      <c r="V138" s="462"/>
      <c r="Y138" s="254"/>
      <c r="Z138" s="266"/>
      <c r="AA138" s="256"/>
      <c r="AB138" s="487"/>
      <c r="AC138" s="243"/>
      <c r="AD138" s="243"/>
      <c r="AE138" s="243"/>
      <c r="AF138" s="243"/>
      <c r="AG138" s="243"/>
    </row>
    <row r="139" spans="3:33">
      <c r="C139" s="483"/>
      <c r="J139" s="443"/>
      <c r="K139" s="459">
        <f>L138</f>
        <v>7112</v>
      </c>
      <c r="L139" s="459">
        <v>80882</v>
      </c>
      <c r="M139" s="460">
        <f>IF(C90&gt;2,(1+(0.05*C90))*(1000+(1500*((80882-H36)/(80882-7112)))),1000+(1500*((80882-H36)/(80882-7112))))</f>
        <v>2644.6116307442048</v>
      </c>
      <c r="N139" s="443"/>
      <c r="U139" s="470"/>
      <c r="V139" s="462"/>
      <c r="Y139" s="254"/>
      <c r="Z139" s="266"/>
      <c r="AA139" s="256"/>
      <c r="AB139" s="487"/>
      <c r="AC139" s="243"/>
      <c r="AD139" s="243"/>
      <c r="AE139" s="243"/>
      <c r="AF139" s="243"/>
      <c r="AG139" s="243"/>
    </row>
    <row r="140" spans="3:33">
      <c r="C140" s="483"/>
      <c r="J140" s="443"/>
      <c r="K140" s="459">
        <f>L139</f>
        <v>80882</v>
      </c>
      <c r="L140" s="459">
        <v>99999999999</v>
      </c>
      <c r="M140" s="456">
        <f>IF(C90&gt;2,(1+(0.05*C90))*1000,1000)</f>
        <v>1000</v>
      </c>
      <c r="N140" s="443"/>
      <c r="U140" s="470"/>
      <c r="V140" s="462"/>
      <c r="Y140" s="254"/>
      <c r="Z140" s="266"/>
      <c r="AA140" s="256"/>
      <c r="AB140" s="487"/>
      <c r="AC140" s="243"/>
      <c r="AD140" s="243"/>
      <c r="AE140" s="558"/>
      <c r="AF140" s="558"/>
      <c r="AG140" s="243"/>
    </row>
    <row r="141" spans="3:33">
      <c r="F141" s="245" t="s">
        <v>86</v>
      </c>
      <c r="G141" s="243"/>
      <c r="H141" s="243"/>
      <c r="L141" s="237"/>
      <c r="M141" s="452"/>
      <c r="N141" s="443"/>
      <c r="P141" s="495"/>
      <c r="U141" s="470"/>
      <c r="V141" s="462"/>
      <c r="Y141" s="254"/>
      <c r="Z141" s="266"/>
      <c r="AA141" s="256"/>
      <c r="AB141" s="487"/>
      <c r="AC141" s="243"/>
      <c r="AD141" s="243"/>
      <c r="AE141" s="496"/>
      <c r="AF141" s="496"/>
      <c r="AG141" s="497"/>
    </row>
    <row r="142" spans="3:33">
      <c r="F142" s="498" t="s">
        <v>87</v>
      </c>
      <c r="G142" s="498"/>
      <c r="H142" s="499">
        <f>C88</f>
        <v>0</v>
      </c>
      <c r="J142" s="500"/>
      <c r="K142" s="500"/>
      <c r="N142" s="243"/>
      <c r="U142" s="470"/>
      <c r="V142" s="462"/>
      <c r="Y142" s="254"/>
      <c r="Z142" s="266"/>
      <c r="AA142" s="256"/>
      <c r="AB142" s="487"/>
      <c r="AC142" s="243"/>
      <c r="AD142" s="243"/>
      <c r="AE142" s="496"/>
      <c r="AF142" s="496"/>
      <c r="AG142" s="497"/>
    </row>
    <row r="143" spans="3:33">
      <c r="F143" s="501" t="s">
        <v>88</v>
      </c>
      <c r="G143" s="501"/>
      <c r="H143" s="499">
        <f>C89</f>
        <v>0</v>
      </c>
      <c r="J143" s="247"/>
      <c r="K143" s="247"/>
      <c r="N143" s="466"/>
      <c r="U143" s="470"/>
      <c r="V143" s="462"/>
      <c r="Y143" s="254"/>
      <c r="Z143" s="266"/>
      <c r="AA143" s="256"/>
      <c r="AB143" s="487"/>
      <c r="AC143" s="243"/>
      <c r="AD143" s="243"/>
      <c r="AE143" s="496"/>
      <c r="AF143" s="496"/>
      <c r="AG143" s="278"/>
    </row>
    <row r="144" spans="3:33">
      <c r="F144" s="501"/>
      <c r="G144" s="501"/>
      <c r="H144" s="499">
        <f>H142+H143</f>
        <v>0</v>
      </c>
      <c r="J144" s="500"/>
      <c r="K144" s="500"/>
      <c r="N144" s="243"/>
      <c r="Q144" s="463"/>
      <c r="R144" s="462"/>
      <c r="S144" s="462"/>
      <c r="T144" s="462"/>
      <c r="U144" s="470"/>
      <c r="V144" s="462"/>
      <c r="Y144" s="254"/>
      <c r="Z144" s="266"/>
      <c r="AA144" s="256"/>
      <c r="AB144" s="487"/>
      <c r="AC144" s="243"/>
      <c r="AD144" s="243"/>
      <c r="AE144" s="496"/>
      <c r="AF144" s="496"/>
      <c r="AG144" s="497"/>
    </row>
    <row r="145" spans="3:33">
      <c r="C145" s="467"/>
      <c r="D145" s="243"/>
      <c r="E145" s="502"/>
      <c r="F145" s="245" t="s">
        <v>92</v>
      </c>
      <c r="G145" s="234"/>
      <c r="H145" s="234"/>
      <c r="I145" s="466"/>
      <c r="J145" s="466"/>
      <c r="K145" s="466"/>
      <c r="L145" s="466"/>
      <c r="M145" s="466"/>
      <c r="N145" s="466"/>
      <c r="Q145" s="463"/>
      <c r="R145" s="462"/>
      <c r="S145" s="462"/>
      <c r="T145" s="462"/>
      <c r="U145" s="470"/>
      <c r="V145" s="462"/>
      <c r="Y145" s="254"/>
      <c r="Z145" s="266"/>
      <c r="AA145" s="256"/>
      <c r="AB145" s="243"/>
      <c r="AC145" s="243"/>
      <c r="AD145" s="243"/>
      <c r="AE145" s="496"/>
      <c r="AF145" s="496"/>
      <c r="AG145" s="278"/>
    </row>
    <row r="146" spans="3:33">
      <c r="F146" s="503" t="s">
        <v>90</v>
      </c>
      <c r="G146" s="234"/>
      <c r="H146" s="499">
        <f>+C91</f>
        <v>0</v>
      </c>
      <c r="J146" s="417"/>
      <c r="L146" s="504"/>
      <c r="M146" s="417"/>
      <c r="N146" s="417"/>
      <c r="O146" s="462"/>
      <c r="Q146" s="463"/>
      <c r="R146" s="462"/>
      <c r="S146" s="462"/>
      <c r="T146" s="462"/>
      <c r="U146" s="470"/>
      <c r="V146" s="462"/>
      <c r="Y146" s="254"/>
      <c r="Z146" s="266"/>
      <c r="AA146" s="256"/>
      <c r="AB146" s="243"/>
      <c r="AC146" s="243"/>
      <c r="AD146" s="243"/>
      <c r="AE146" s="243"/>
      <c r="AF146" s="243"/>
      <c r="AG146" s="243"/>
    </row>
    <row r="147" spans="3:33">
      <c r="F147" s="503"/>
      <c r="G147" s="234"/>
      <c r="H147" s="505"/>
      <c r="J147" s="417"/>
      <c r="L147" s="504"/>
      <c r="M147" s="417"/>
      <c r="N147" s="417"/>
      <c r="O147" s="462"/>
      <c r="Q147" s="463"/>
      <c r="R147" s="462"/>
      <c r="S147" s="462"/>
      <c r="T147" s="462"/>
      <c r="U147" s="470"/>
      <c r="V147" s="462"/>
      <c r="Y147" s="254"/>
      <c r="Z147" s="266"/>
      <c r="AA147" s="256"/>
      <c r="AB147" s="243"/>
      <c r="AC147" s="243"/>
      <c r="AD147" s="243"/>
      <c r="AE147" s="243"/>
      <c r="AF147" s="243"/>
      <c r="AG147" s="243"/>
    </row>
    <row r="148" spans="3:33">
      <c r="C148" s="417"/>
      <c r="D148" s="417"/>
      <c r="E148" s="417"/>
      <c r="F148" s="503"/>
      <c r="G148" s="234"/>
      <c r="H148" s="505"/>
      <c r="I148" s="417"/>
      <c r="J148" s="417"/>
      <c r="L148" s="237"/>
      <c r="M148" s="237"/>
      <c r="N148" s="417"/>
      <c r="Y148" s="254"/>
      <c r="Z148" s="266"/>
      <c r="AA148" s="256"/>
      <c r="AB148" s="243"/>
      <c r="AC148" s="243"/>
      <c r="AD148" s="243"/>
      <c r="AE148" s="243"/>
      <c r="AF148" s="243"/>
      <c r="AG148" s="243"/>
    </row>
    <row r="149" spans="3:33" ht="16" customHeight="1">
      <c r="C149" s="506"/>
      <c r="D149" s="273"/>
      <c r="E149" s="273"/>
      <c r="H149" s="505"/>
      <c r="I149" s="273"/>
      <c r="J149" s="273"/>
      <c r="L149" s="237"/>
      <c r="M149" s="237"/>
      <c r="N149" s="237"/>
      <c r="Y149" s="254"/>
      <c r="Z149" s="266"/>
      <c r="AA149" s="256"/>
      <c r="AB149" s="243"/>
      <c r="AC149" s="243"/>
      <c r="AD149" s="243"/>
      <c r="AE149" s="243"/>
      <c r="AF149" s="243"/>
      <c r="AG149" s="243"/>
    </row>
    <row r="150" spans="3:33" ht="16" customHeight="1">
      <c r="C150" s="273"/>
      <c r="D150" s="273"/>
      <c r="E150" s="273"/>
      <c r="F150" s="234"/>
      <c r="G150" s="507">
        <v>2019</v>
      </c>
      <c r="H150" s="507">
        <v>2020</v>
      </c>
      <c r="I150" s="508"/>
      <c r="J150" s="508"/>
      <c r="L150" s="237"/>
      <c r="M150" s="237"/>
      <c r="N150" s="417"/>
      <c r="Y150" s="254"/>
      <c r="Z150" s="266"/>
      <c r="AA150" s="256"/>
      <c r="AB150" s="243"/>
      <c r="AC150" s="243"/>
      <c r="AD150" s="243"/>
      <c r="AE150" s="243"/>
      <c r="AF150" s="243"/>
      <c r="AG150" s="243"/>
    </row>
    <row r="151" spans="3:33" ht="16" customHeight="1">
      <c r="C151" s="562"/>
      <c r="D151" s="273"/>
      <c r="E151" s="251"/>
      <c r="F151" s="243"/>
      <c r="G151" s="284"/>
      <c r="H151" s="284"/>
      <c r="I151" s="273"/>
      <c r="J151" s="273"/>
      <c r="L151" s="237"/>
      <c r="M151" s="237"/>
      <c r="N151" s="417"/>
      <c r="Y151" s="254"/>
      <c r="Z151" s="266"/>
      <c r="AA151" s="256"/>
      <c r="AB151" s="243"/>
      <c r="AC151" s="243"/>
      <c r="AD151" s="243"/>
      <c r="AE151" s="243"/>
      <c r="AF151" s="243"/>
      <c r="AG151" s="243"/>
    </row>
    <row r="152" spans="3:33" ht="16" customHeight="1">
      <c r="C152" s="562"/>
      <c r="D152" s="273"/>
      <c r="E152" s="273"/>
      <c r="F152" s="509" t="s">
        <v>147</v>
      </c>
      <c r="G152" s="442">
        <v>726</v>
      </c>
      <c r="H152" s="442">
        <v>726</v>
      </c>
      <c r="I152" s="258"/>
      <c r="J152" s="258"/>
      <c r="L152" s="237"/>
      <c r="M152" s="237"/>
      <c r="N152" s="417"/>
      <c r="Y152" s="254"/>
      <c r="Z152" s="254"/>
      <c r="AA152" s="254"/>
      <c r="AB152" s="243"/>
      <c r="AC152" s="243"/>
      <c r="AD152" s="243"/>
      <c r="AE152" s="243"/>
      <c r="AF152" s="243"/>
      <c r="AG152" s="243"/>
    </row>
    <row r="153" spans="3:33" ht="13.5" customHeight="1">
      <c r="C153" s="562"/>
      <c r="D153" s="273"/>
      <c r="E153" s="273"/>
      <c r="F153" s="510" t="s">
        <v>148</v>
      </c>
      <c r="G153" s="473">
        <v>726</v>
      </c>
      <c r="H153" s="473">
        <v>900</v>
      </c>
      <c r="I153" s="258"/>
      <c r="J153" s="258"/>
      <c r="L153" s="237"/>
      <c r="M153" s="237"/>
      <c r="N153" s="417"/>
      <c r="Y153" s="243"/>
      <c r="Z153" s="243"/>
      <c r="AA153" s="243"/>
      <c r="AB153" s="243"/>
      <c r="AC153" s="243"/>
      <c r="AD153" s="243"/>
      <c r="AE153" s="243"/>
      <c r="AF153" s="243"/>
      <c r="AG153" s="243"/>
    </row>
    <row r="154" spans="3:33" ht="13.5" customHeight="1">
      <c r="C154" s="562"/>
      <c r="D154" s="273"/>
      <c r="E154" s="273"/>
      <c r="F154" s="510" t="s">
        <v>146</v>
      </c>
      <c r="G154" s="473">
        <v>600</v>
      </c>
      <c r="H154" s="473">
        <v>600</v>
      </c>
      <c r="I154" s="277"/>
      <c r="J154" s="273"/>
      <c r="L154" s="237"/>
      <c r="M154" s="237"/>
      <c r="N154" s="417"/>
      <c r="Y154" s="243"/>
      <c r="Z154" s="243"/>
      <c r="AA154" s="243"/>
      <c r="AB154" s="243"/>
      <c r="AC154" s="243"/>
      <c r="AD154" s="243"/>
      <c r="AE154" s="243"/>
      <c r="AF154" s="243"/>
      <c r="AG154" s="243"/>
    </row>
    <row r="155" spans="3:33" ht="13.5" customHeight="1">
      <c r="C155" s="562"/>
      <c r="D155" s="273"/>
      <c r="E155" s="251"/>
      <c r="F155" s="441" t="s">
        <v>149</v>
      </c>
      <c r="G155" s="442">
        <v>525</v>
      </c>
      <c r="H155" s="442">
        <v>525</v>
      </c>
      <c r="I155" s="273"/>
      <c r="J155" s="273"/>
      <c r="L155" s="237"/>
      <c r="M155" s="237"/>
      <c r="N155" s="417"/>
      <c r="Y155" s="243"/>
      <c r="Z155" s="243"/>
      <c r="AA155" s="243"/>
      <c r="AB155" s="243"/>
      <c r="AC155" s="243"/>
      <c r="AD155" s="243"/>
      <c r="AE155" s="243"/>
      <c r="AF155" s="243"/>
      <c r="AG155" s="243"/>
    </row>
    <row r="156" spans="3:33" ht="13.5" customHeight="1">
      <c r="C156" s="562"/>
      <c r="D156" s="273"/>
      <c r="E156" s="273"/>
      <c r="F156" s="441" t="s">
        <v>150</v>
      </c>
      <c r="G156" s="442">
        <v>635</v>
      </c>
      <c r="H156" s="442">
        <v>635</v>
      </c>
      <c r="I156" s="258"/>
      <c r="J156" s="258"/>
      <c r="L156" s="237"/>
      <c r="M156" s="237"/>
      <c r="N156" s="417"/>
      <c r="Y156" s="243"/>
      <c r="Z156" s="243"/>
      <c r="AA156" s="243"/>
      <c r="AB156" s="243"/>
      <c r="AC156" s="243"/>
      <c r="AD156" s="243"/>
      <c r="AE156" s="243"/>
      <c r="AF156" s="243"/>
      <c r="AG156" s="243"/>
    </row>
    <row r="157" spans="3:33" ht="13.5" customHeight="1">
      <c r="C157" s="273"/>
      <c r="D157" s="273"/>
      <c r="E157" s="273"/>
      <c r="I157" s="273"/>
      <c r="J157" s="273"/>
      <c r="L157" s="237"/>
      <c r="M157" s="237"/>
      <c r="N157" s="417"/>
      <c r="Y157" s="243"/>
      <c r="Z157" s="243"/>
      <c r="AA157" s="243"/>
      <c r="AB157" s="243"/>
      <c r="AC157" s="243"/>
      <c r="AD157" s="243"/>
      <c r="AE157" s="243"/>
      <c r="AF157" s="243"/>
      <c r="AG157" s="243"/>
    </row>
    <row r="158" spans="3:33" ht="13.5" customHeight="1">
      <c r="C158" s="562"/>
      <c r="D158" s="273"/>
      <c r="E158" s="251"/>
      <c r="F158" s="417"/>
      <c r="G158" s="507">
        <v>2019</v>
      </c>
      <c r="H158" s="507">
        <v>2020</v>
      </c>
      <c r="I158" s="273"/>
      <c r="J158" s="273"/>
      <c r="L158" s="237"/>
      <c r="M158" s="237"/>
      <c r="N158" s="417"/>
      <c r="Y158" s="243"/>
      <c r="Z158" s="243"/>
      <c r="AA158" s="243"/>
      <c r="AB158" s="243"/>
      <c r="AC158" s="243"/>
      <c r="AD158" s="243"/>
      <c r="AE158" s="243"/>
      <c r="AF158" s="243"/>
      <c r="AG158" s="243"/>
    </row>
    <row r="159" spans="3:33" ht="13.5" customHeight="1">
      <c r="C159" s="562"/>
      <c r="D159" s="273"/>
      <c r="E159" s="273"/>
      <c r="F159" s="335" t="s">
        <v>151</v>
      </c>
      <c r="G159" s="511">
        <f>IF(AND(C87=2,C96=2),(G152/2)*H142+(G154/2)*H143,G152*H142+G154*H143)</f>
        <v>0</v>
      </c>
      <c r="H159" s="511">
        <f>IF(AND(C87=2,C96=2,H144&lt;2),(H152/2)*H142+(H154/2)*H143,IF(AND(C87=2,C96=2,H144&gt;1,H143&gt;=1),(H153/2)*H142+(H154/2)*H143,IF(AND(C87=2,C96=2,H144&gt;1,H143=0),(H152/2)+(H153/2)*(H142-1),IF(AND(C87=2,C96=1,H144&lt;2),H152*H142+H154*H143,IF(AND(C87=2,C96=1,H144&gt;1,H143&gt;=1),H153*H142+H154*H143,IF(AND(C87=2,C96=1,H144&gt;1,H143=0),H152+H153*(H142-1),IF(AND(C87=1,H144&lt;2),H152*H142+H154*H143,IF(H143&gt;=1,H153*H142+H154*H143,IF(H143=0,H152+H153*(H142-1))))))))))</f>
        <v>0</v>
      </c>
      <c r="I159" s="258"/>
      <c r="J159" s="258"/>
      <c r="L159" s="237"/>
      <c r="M159" s="237"/>
      <c r="N159" s="417"/>
      <c r="Y159" s="243"/>
      <c r="Z159" s="243"/>
      <c r="AA159" s="243"/>
      <c r="AB159" s="243"/>
      <c r="AC159" s="243"/>
      <c r="AD159" s="243"/>
      <c r="AE159" s="243"/>
      <c r="AF159" s="243"/>
      <c r="AG159" s="243"/>
    </row>
    <row r="160" spans="3:33" ht="13.5" customHeight="1">
      <c r="C160" s="562"/>
      <c r="D160" s="273"/>
      <c r="E160" s="273"/>
      <c r="F160" s="335" t="s">
        <v>152</v>
      </c>
      <c r="G160" s="511">
        <f>IF(C96=2,IF(C91=0,0,IF(C91=1,G156/2,(G155*C91)/2)),IF(C91=0,0,IF(C91=1,G156,(G155*C91))))</f>
        <v>0</v>
      </c>
      <c r="H160" s="511">
        <f>IF(C96=2,IF(C91=0,0,IF(C91=1,H156/2,(H155*C91)/2)),IF(C91=0,0,IF(C91=1,H156,(H155*C91))))</f>
        <v>0</v>
      </c>
      <c r="I160" s="258"/>
      <c r="J160" s="258"/>
      <c r="L160" s="237"/>
      <c r="M160" s="237"/>
      <c r="N160" s="417"/>
      <c r="Y160" s="243"/>
      <c r="Z160" s="243"/>
      <c r="AA160" s="243"/>
      <c r="AB160" s="243"/>
      <c r="AC160" s="243"/>
      <c r="AD160" s="243"/>
      <c r="AE160" s="243"/>
      <c r="AF160" s="243"/>
      <c r="AG160" s="243"/>
    </row>
    <row r="161" spans="3:33" ht="13.5" customHeight="1">
      <c r="C161" s="562"/>
      <c r="D161" s="273"/>
      <c r="E161" s="273"/>
      <c r="F161" s="273"/>
      <c r="G161" s="273"/>
      <c r="H161" s="277"/>
      <c r="I161" s="277"/>
      <c r="J161" s="273"/>
      <c r="L161" s="237"/>
      <c r="M161" s="237"/>
      <c r="N161" s="417"/>
      <c r="Y161" s="243"/>
      <c r="Z161" s="243"/>
      <c r="AA161" s="243"/>
      <c r="AB161" s="243"/>
      <c r="AC161" s="243"/>
      <c r="AD161" s="243"/>
      <c r="AE161" s="243"/>
      <c r="AF161" s="243"/>
      <c r="AG161" s="243"/>
    </row>
    <row r="162" spans="3:33" ht="13.5" customHeight="1">
      <c r="C162" s="562"/>
      <c r="D162" s="273"/>
      <c r="E162" s="251"/>
      <c r="F162" s="273"/>
      <c r="G162" s="273"/>
      <c r="H162" s="273"/>
      <c r="I162" s="273"/>
      <c r="J162" s="273"/>
      <c r="L162" s="237"/>
      <c r="M162" s="237"/>
      <c r="N162" s="417"/>
      <c r="Y162" s="243"/>
      <c r="Z162" s="243"/>
      <c r="AA162" s="243"/>
      <c r="AB162" s="243"/>
      <c r="AC162" s="243"/>
      <c r="AD162" s="243"/>
      <c r="AE162" s="243"/>
      <c r="AF162" s="243"/>
      <c r="AG162" s="243"/>
    </row>
    <row r="163" spans="3:33" ht="13.5" customHeight="1">
      <c r="C163" s="562"/>
      <c r="D163" s="273"/>
      <c r="E163" s="273"/>
      <c r="F163" s="595" t="s">
        <v>27</v>
      </c>
      <c r="G163" s="595"/>
      <c r="H163" s="600" t="s">
        <v>158</v>
      </c>
      <c r="I163" s="600"/>
      <c r="J163" s="258"/>
      <c r="L163" s="237"/>
      <c r="M163" s="237"/>
      <c r="N163" s="417"/>
      <c r="Y163" s="243"/>
      <c r="Z163" s="243"/>
      <c r="AA163" s="243"/>
      <c r="AB163" s="243"/>
      <c r="AC163" s="243"/>
      <c r="AD163" s="243"/>
      <c r="AE163" s="243"/>
      <c r="AF163" s="243"/>
      <c r="AG163" s="243"/>
    </row>
    <row r="164" spans="3:33" ht="13.5" customHeight="1">
      <c r="C164" s="273"/>
      <c r="D164" s="273"/>
      <c r="E164" s="273"/>
      <c r="F164" s="595" t="s">
        <v>31</v>
      </c>
      <c r="G164" s="595"/>
      <c r="H164" s="600"/>
      <c r="I164" s="600"/>
      <c r="J164" s="273"/>
      <c r="L164" s="237"/>
      <c r="M164" s="237"/>
      <c r="N164" s="417"/>
      <c r="Y164" s="243"/>
      <c r="Z164" s="243"/>
      <c r="AA164" s="243"/>
      <c r="AB164" s="243"/>
      <c r="AC164" s="243"/>
      <c r="AD164" s="243"/>
      <c r="AE164" s="243"/>
      <c r="AF164" s="243"/>
      <c r="AG164" s="243"/>
    </row>
    <row r="165" spans="3:33" ht="13.5" customHeight="1">
      <c r="C165" s="251"/>
      <c r="D165" s="251"/>
      <c r="E165" s="512"/>
      <c r="F165" s="513" t="s">
        <v>36</v>
      </c>
      <c r="G165" s="513" t="s">
        <v>37</v>
      </c>
      <c r="H165" s="600"/>
      <c r="I165" s="600"/>
      <c r="J165" s="258"/>
      <c r="L165" s="237"/>
      <c r="M165" s="237"/>
      <c r="N165" s="417"/>
      <c r="Y165" s="243"/>
      <c r="Z165" s="243"/>
      <c r="AA165" s="243"/>
      <c r="AB165" s="243"/>
      <c r="AC165" s="243"/>
      <c r="AD165" s="243"/>
      <c r="AE165" s="243"/>
      <c r="AF165" s="243"/>
      <c r="AG165" s="243"/>
    </row>
    <row r="166" spans="3:33" ht="13.5" customHeight="1">
      <c r="C166" s="436"/>
      <c r="D166" s="436"/>
      <c r="E166" s="436"/>
      <c r="F166" s="514">
        <v>0</v>
      </c>
      <c r="G166" s="514">
        <v>7091</v>
      </c>
      <c r="H166" s="599">
        <v>800</v>
      </c>
      <c r="I166" s="599"/>
      <c r="J166" s="417"/>
      <c r="L166" s="237"/>
      <c r="M166" s="237"/>
      <c r="N166" s="417"/>
      <c r="Y166" s="243"/>
      <c r="Z166" s="243"/>
      <c r="AA166" s="243"/>
      <c r="AB166" s="243"/>
      <c r="AC166" s="243"/>
      <c r="AD166" s="243"/>
      <c r="AE166" s="243"/>
      <c r="AF166" s="243"/>
      <c r="AG166" s="243"/>
    </row>
    <row r="167" spans="3:33" ht="13.5" customHeight="1">
      <c r="F167" s="514">
        <f>G166</f>
        <v>7091</v>
      </c>
      <c r="G167" s="514">
        <v>30000</v>
      </c>
      <c r="H167" s="599">
        <f>502+((800-502)*((30000-G36)/(30000-F167)))</f>
        <v>892.23964380811037</v>
      </c>
      <c r="I167" s="599"/>
      <c r="L167" s="237"/>
      <c r="M167" s="237"/>
      <c r="N167" s="417"/>
      <c r="Y167" s="243"/>
      <c r="Z167" s="243"/>
      <c r="AA167" s="243"/>
      <c r="AB167" s="243"/>
      <c r="AC167" s="243"/>
      <c r="AD167" s="243"/>
      <c r="AE167" s="243"/>
      <c r="AF167" s="243"/>
      <c r="AG167" s="243"/>
    </row>
    <row r="168" spans="3:33">
      <c r="N168" s="417"/>
      <c r="Y168" s="254"/>
      <c r="Z168" s="266"/>
      <c r="AA168" s="256"/>
      <c r="AB168" s="243"/>
      <c r="AC168" s="243"/>
      <c r="AD168" s="243"/>
      <c r="AE168" s="243"/>
      <c r="AF168" s="243"/>
      <c r="AG168" s="243"/>
    </row>
    <row r="169" spans="3:33">
      <c r="F169" s="595" t="s">
        <v>27</v>
      </c>
      <c r="G169" s="595"/>
      <c r="H169" s="600" t="s">
        <v>157</v>
      </c>
      <c r="I169" s="600"/>
      <c r="N169" s="515"/>
      <c r="O169" s="495"/>
      <c r="Y169" s="254"/>
      <c r="Z169" s="266"/>
      <c r="AA169" s="256"/>
      <c r="AB169" s="243"/>
      <c r="AC169" s="243"/>
      <c r="AD169" s="243"/>
      <c r="AE169" s="243"/>
      <c r="AF169" s="243"/>
      <c r="AG169" s="243"/>
    </row>
    <row r="170" spans="3:33">
      <c r="F170" s="595" t="s">
        <v>31</v>
      </c>
      <c r="G170" s="595"/>
      <c r="H170" s="600"/>
      <c r="I170" s="600"/>
      <c r="N170" s="516"/>
      <c r="O170" s="516"/>
      <c r="Q170" s="516"/>
      <c r="R170" s="516"/>
      <c r="S170" s="516"/>
      <c r="T170" s="516"/>
      <c r="U170" s="516"/>
      <c r="Y170" s="254"/>
      <c r="Z170" s="254"/>
      <c r="AA170" s="254"/>
      <c r="AB170" s="243"/>
      <c r="AC170" s="243"/>
      <c r="AD170" s="243"/>
      <c r="AE170" s="243"/>
      <c r="AF170" s="243"/>
      <c r="AG170" s="243"/>
    </row>
    <row r="171" spans="3:33" ht="13.5" customHeight="1">
      <c r="F171" s="513" t="s">
        <v>36</v>
      </c>
      <c r="G171" s="513" t="s">
        <v>37</v>
      </c>
      <c r="H171" s="600"/>
      <c r="I171" s="600"/>
      <c r="N171" s="516"/>
      <c r="O171" s="516"/>
      <c r="Q171" s="516"/>
      <c r="R171" s="516"/>
      <c r="S171" s="516"/>
      <c r="T171" s="516"/>
      <c r="U171" s="516"/>
      <c r="Y171" s="243"/>
      <c r="Z171" s="243"/>
      <c r="AA171" s="243"/>
      <c r="AB171" s="243"/>
      <c r="AC171" s="243"/>
      <c r="AD171" s="243"/>
      <c r="AE171" s="243"/>
      <c r="AF171" s="243"/>
      <c r="AG171" s="243"/>
    </row>
    <row r="172" spans="3:33">
      <c r="F172" s="514">
        <v>0</v>
      </c>
      <c r="G172" s="514">
        <v>7091</v>
      </c>
      <c r="H172" s="599">
        <v>450</v>
      </c>
      <c r="I172" s="599"/>
      <c r="N172" s="495"/>
      <c r="O172" s="516"/>
      <c r="P172" s="516"/>
      <c r="Q172" s="516"/>
      <c r="R172" s="516"/>
      <c r="S172" s="516"/>
      <c r="T172" s="516"/>
      <c r="U172" s="516"/>
      <c r="Y172" s="243"/>
      <c r="Z172" s="243"/>
      <c r="AA172" s="243"/>
      <c r="AB172" s="243"/>
      <c r="AC172" s="243"/>
      <c r="AD172" s="243"/>
      <c r="AE172" s="243"/>
      <c r="AF172" s="243"/>
      <c r="AG172" s="243"/>
    </row>
    <row r="173" spans="3:33">
      <c r="F173" s="514">
        <f>G172</f>
        <v>7091</v>
      </c>
      <c r="G173" s="514">
        <v>30000</v>
      </c>
      <c r="H173" s="599">
        <f>296+((450-296)*((30000-G36)/(30000-F173)))</f>
        <v>497.66746693439256</v>
      </c>
      <c r="I173" s="599"/>
      <c r="N173" s="495"/>
      <c r="O173" s="516"/>
      <c r="P173" s="516"/>
      <c r="Q173" s="516"/>
      <c r="R173" s="516"/>
      <c r="S173" s="516"/>
      <c r="T173" s="516"/>
      <c r="U173" s="516"/>
      <c r="V173" s="234"/>
      <c r="Y173" s="243"/>
      <c r="Z173" s="243"/>
      <c r="AA173" s="243"/>
      <c r="AB173" s="243"/>
      <c r="AC173" s="243"/>
      <c r="AD173" s="243"/>
      <c r="AE173" s="243"/>
      <c r="AF173" s="243"/>
      <c r="AG173" s="243"/>
    </row>
    <row r="174" spans="3:33">
      <c r="N174" s="516"/>
      <c r="O174" s="516"/>
      <c r="P174" s="516"/>
      <c r="Q174" s="516"/>
      <c r="R174" s="516"/>
      <c r="S174" s="516"/>
      <c r="T174" s="516"/>
      <c r="U174" s="516"/>
      <c r="V174" s="234"/>
      <c r="Y174" s="243"/>
      <c r="Z174" s="243"/>
      <c r="AA174" s="243"/>
      <c r="AB174" s="243"/>
      <c r="AC174" s="243"/>
      <c r="AD174" s="243"/>
      <c r="AE174" s="243"/>
      <c r="AF174" s="243"/>
      <c r="AG174" s="243"/>
    </row>
    <row r="175" spans="3:33">
      <c r="F175" s="595" t="s">
        <v>27</v>
      </c>
      <c r="G175" s="595"/>
      <c r="H175" s="600" t="s">
        <v>159</v>
      </c>
      <c r="I175" s="600"/>
      <c r="N175" s="516"/>
      <c r="O175" s="516"/>
      <c r="P175" s="516"/>
      <c r="Q175" s="516"/>
      <c r="R175" s="516"/>
      <c r="S175" s="516"/>
      <c r="T175" s="516"/>
      <c r="U175" s="516"/>
      <c r="V175" s="234"/>
      <c r="Y175" s="243"/>
      <c r="Z175" s="243"/>
      <c r="AA175" s="243"/>
      <c r="AB175" s="243"/>
      <c r="AC175" s="243"/>
      <c r="AD175" s="243"/>
      <c r="AE175" s="326"/>
      <c r="AF175" s="243"/>
      <c r="AG175" s="243"/>
    </row>
    <row r="176" spans="3:33">
      <c r="F176" s="595" t="s">
        <v>31</v>
      </c>
      <c r="G176" s="595"/>
      <c r="H176" s="600"/>
      <c r="I176" s="600"/>
      <c r="N176" s="516"/>
      <c r="O176" s="516"/>
      <c r="P176" s="516"/>
      <c r="Q176" s="516"/>
      <c r="R176" s="516"/>
      <c r="S176" s="516"/>
      <c r="T176" s="516"/>
      <c r="U176" s="516"/>
      <c r="V176" s="234"/>
      <c r="Y176" s="249"/>
      <c r="Z176" s="250"/>
      <c r="AA176" s="249"/>
      <c r="AB176" s="243"/>
      <c r="AC176" s="243"/>
      <c r="AD176" s="243"/>
      <c r="AE176" s="243"/>
      <c r="AF176" s="243"/>
      <c r="AG176" s="243"/>
    </row>
    <row r="177" spans="3:33">
      <c r="F177" s="513" t="s">
        <v>36</v>
      </c>
      <c r="G177" s="513" t="s">
        <v>37</v>
      </c>
      <c r="H177" s="600"/>
      <c r="I177" s="600"/>
      <c r="N177" s="516"/>
      <c r="O177" s="516"/>
      <c r="P177" s="516"/>
      <c r="Q177" s="516"/>
      <c r="R177" s="516"/>
      <c r="S177" s="516"/>
      <c r="T177" s="516"/>
      <c r="U177" s="516"/>
      <c r="V177" s="234"/>
      <c r="Y177" s="249"/>
      <c r="Z177" s="249"/>
      <c r="AA177" s="249"/>
      <c r="AB177" s="481"/>
      <c r="AC177" s="243"/>
      <c r="AD177" s="243"/>
      <c r="AE177" s="243"/>
      <c r="AF177" s="243"/>
      <c r="AG177" s="243"/>
    </row>
    <row r="178" spans="3:33">
      <c r="F178" s="514">
        <v>0</v>
      </c>
      <c r="G178" s="514">
        <v>7112</v>
      </c>
      <c r="H178" s="599">
        <v>800</v>
      </c>
      <c r="I178" s="599"/>
      <c r="N178" s="516"/>
      <c r="O178" s="417"/>
      <c r="P178" s="516"/>
      <c r="Q178" s="462"/>
      <c r="R178" s="462"/>
      <c r="S178" s="517"/>
      <c r="T178" s="517"/>
      <c r="U178" s="462"/>
      <c r="V178" s="234"/>
      <c r="Y178" s="254"/>
      <c r="Z178" s="255"/>
      <c r="AA178" s="256"/>
      <c r="AB178" s="257"/>
      <c r="AC178" s="243"/>
      <c r="AD178" s="243"/>
      <c r="AE178" s="243"/>
      <c r="AF178" s="243"/>
      <c r="AG178" s="243"/>
    </row>
    <row r="179" spans="3:33">
      <c r="F179" s="514">
        <f>G178</f>
        <v>7112</v>
      </c>
      <c r="G179" s="514">
        <v>30000</v>
      </c>
      <c r="H179" s="599">
        <f>502+((800-502)*((30000-H36)/(30000-F179)))</f>
        <v>892.59769311429568</v>
      </c>
      <c r="I179" s="599"/>
      <c r="N179" s="516"/>
      <c r="O179" s="417"/>
      <c r="P179" s="516"/>
      <c r="Q179" s="462"/>
      <c r="R179" s="462"/>
      <c r="S179" s="517"/>
      <c r="T179" s="517"/>
      <c r="U179" s="462"/>
      <c r="V179" s="234"/>
      <c r="Y179" s="254"/>
      <c r="Z179" s="249"/>
      <c r="AA179" s="249"/>
      <c r="AB179" s="243"/>
      <c r="AC179" s="243"/>
      <c r="AD179" s="243"/>
      <c r="AE179" s="243"/>
      <c r="AF179" s="243"/>
      <c r="AG179" s="243"/>
    </row>
    <row r="180" spans="3:33">
      <c r="N180" s="516"/>
      <c r="O180" s="417"/>
      <c r="P180" s="462"/>
      <c r="Q180" s="462"/>
      <c r="R180" s="462"/>
      <c r="S180" s="517"/>
      <c r="T180" s="517"/>
      <c r="U180" s="462"/>
      <c r="V180" s="234"/>
      <c r="Y180" s="254"/>
      <c r="Z180" s="266"/>
      <c r="AA180" s="256"/>
      <c r="AB180" s="243"/>
      <c r="AC180" s="243"/>
      <c r="AD180" s="243"/>
      <c r="AE180" s="243"/>
      <c r="AF180" s="243"/>
      <c r="AG180" s="243"/>
    </row>
    <row r="181" spans="3:33">
      <c r="N181" s="516"/>
      <c r="O181" s="417"/>
      <c r="P181" s="462"/>
      <c r="Q181" s="462"/>
      <c r="R181" s="462"/>
      <c r="S181" s="517"/>
      <c r="T181" s="517"/>
      <c r="U181" s="462"/>
      <c r="V181" s="234"/>
      <c r="Y181" s="254"/>
      <c r="Z181" s="266"/>
      <c r="AA181" s="256"/>
      <c r="AB181" s="487"/>
      <c r="AC181" s="243"/>
      <c r="AD181" s="243"/>
      <c r="AE181" s="243"/>
      <c r="AF181" s="243"/>
      <c r="AG181" s="243"/>
    </row>
    <row r="182" spans="3:33">
      <c r="F182" s="595" t="s">
        <v>27</v>
      </c>
      <c r="G182" s="595"/>
      <c r="H182" s="600" t="s">
        <v>160</v>
      </c>
      <c r="I182" s="600"/>
      <c r="N182" s="516"/>
      <c r="O182" s="417"/>
      <c r="P182" s="462"/>
      <c r="Q182" s="462"/>
      <c r="R182" s="462"/>
      <c r="S182" s="517"/>
      <c r="T182" s="517"/>
      <c r="U182" s="462"/>
      <c r="V182" s="234"/>
      <c r="Y182" s="254"/>
      <c r="Z182" s="276"/>
      <c r="AA182" s="256"/>
      <c r="AB182" s="487"/>
      <c r="AC182" s="243"/>
      <c r="AD182" s="243"/>
      <c r="AE182" s="243"/>
      <c r="AF182" s="243"/>
      <c r="AG182" s="243"/>
    </row>
    <row r="183" spans="3:33">
      <c r="F183" s="595" t="s">
        <v>31</v>
      </c>
      <c r="G183" s="595"/>
      <c r="H183" s="600"/>
      <c r="I183" s="600"/>
      <c r="N183" s="516"/>
      <c r="O183" s="417"/>
      <c r="P183" s="462"/>
      <c r="Q183" s="462"/>
      <c r="R183" s="462"/>
      <c r="S183" s="517"/>
      <c r="T183" s="517"/>
      <c r="U183" s="462"/>
      <c r="V183" s="234"/>
      <c r="Y183" s="254"/>
      <c r="Z183" s="282"/>
      <c r="AA183" s="256"/>
      <c r="AB183" s="487"/>
      <c r="AC183" s="243"/>
      <c r="AD183" s="243"/>
      <c r="AE183" s="243"/>
      <c r="AF183" s="243"/>
      <c r="AG183" s="243"/>
    </row>
    <row r="184" spans="3:33">
      <c r="F184" s="513" t="s">
        <v>36</v>
      </c>
      <c r="G184" s="513" t="s">
        <v>37</v>
      </c>
      <c r="H184" s="600"/>
      <c r="I184" s="600"/>
      <c r="N184" s="516"/>
      <c r="O184" s="417"/>
      <c r="P184" s="462"/>
      <c r="Q184" s="462"/>
      <c r="R184" s="462"/>
      <c r="S184" s="517"/>
      <c r="T184" s="517"/>
      <c r="U184" s="462"/>
      <c r="V184" s="234"/>
      <c r="Y184" s="254"/>
      <c r="Z184" s="266"/>
      <c r="AA184" s="256"/>
      <c r="AB184" s="487"/>
      <c r="AC184" s="243"/>
      <c r="AD184" s="243"/>
      <c r="AE184" s="243"/>
      <c r="AF184" s="243"/>
      <c r="AG184" s="243"/>
    </row>
    <row r="185" spans="3:33">
      <c r="F185" s="514">
        <v>0</v>
      </c>
      <c r="G185" s="514">
        <v>7112</v>
      </c>
      <c r="H185" s="599">
        <v>450</v>
      </c>
      <c r="I185" s="599"/>
      <c r="N185" s="516"/>
      <c r="O185" s="417"/>
      <c r="P185" s="462"/>
      <c r="Q185" s="462"/>
      <c r="R185" s="462"/>
      <c r="S185" s="517"/>
      <c r="T185" s="517"/>
      <c r="U185" s="462"/>
      <c r="V185" s="234"/>
      <c r="Y185" s="254"/>
      <c r="Z185" s="266"/>
      <c r="AA185" s="256"/>
      <c r="AB185" s="487"/>
      <c r="AC185" s="243"/>
      <c r="AD185" s="243"/>
      <c r="AE185" s="243"/>
      <c r="AF185" s="243"/>
      <c r="AG185" s="243"/>
    </row>
    <row r="186" spans="3:33">
      <c r="F186" s="514">
        <f>G185</f>
        <v>7112</v>
      </c>
      <c r="G186" s="514">
        <v>30000</v>
      </c>
      <c r="H186" s="599">
        <f>296+((450-296)*((30000-H36)/(30000-F186)))</f>
        <v>497.85249912617962</v>
      </c>
      <c r="I186" s="599"/>
      <c r="N186" s="516"/>
      <c r="O186" s="516"/>
      <c r="P186" s="462"/>
      <c r="Q186" s="516"/>
      <c r="R186" s="516"/>
      <c r="S186" s="516"/>
      <c r="T186" s="516"/>
      <c r="U186" s="516"/>
      <c r="V186" s="516"/>
      <c r="Y186" s="254"/>
      <c r="Z186" s="266"/>
      <c r="AA186" s="256"/>
      <c r="AB186" s="487"/>
      <c r="AC186" s="243"/>
      <c r="AD186" s="243"/>
      <c r="AE186" s="243"/>
      <c r="AF186" s="243"/>
      <c r="AG186" s="243"/>
    </row>
    <row r="187" spans="3:33">
      <c r="N187" s="516"/>
      <c r="O187" s="516"/>
      <c r="P187" s="462"/>
      <c r="Q187" s="516"/>
      <c r="R187" s="516"/>
      <c r="S187" s="516"/>
      <c r="T187" s="516"/>
      <c r="U187" s="516"/>
      <c r="V187" s="516"/>
      <c r="Y187" s="254"/>
      <c r="Z187" s="266"/>
      <c r="AA187" s="256"/>
      <c r="AB187" s="487"/>
      <c r="AC187" s="243"/>
      <c r="AD187" s="243"/>
      <c r="AE187" s="243"/>
      <c r="AF187" s="243"/>
      <c r="AG187" s="243"/>
    </row>
    <row r="188" spans="3:33">
      <c r="N188" s="516"/>
      <c r="O188" s="516"/>
      <c r="P188" s="516"/>
      <c r="Q188" s="516"/>
      <c r="R188" s="516"/>
      <c r="S188" s="516"/>
      <c r="T188" s="516"/>
      <c r="U188" s="516"/>
      <c r="V188" s="516"/>
      <c r="W188" s="516"/>
      <c r="Y188" s="254"/>
      <c r="Z188" s="266"/>
      <c r="AA188" s="256"/>
      <c r="AB188" s="487"/>
      <c r="AC188" s="243"/>
      <c r="AD188" s="243"/>
      <c r="AE188" s="243"/>
      <c r="AF188" s="243"/>
      <c r="AG188" s="243"/>
    </row>
    <row r="189" spans="3:33">
      <c r="N189" s="516"/>
      <c r="O189" s="516"/>
      <c r="P189" s="516"/>
      <c r="Q189" s="516"/>
      <c r="R189" s="516"/>
      <c r="S189" s="516"/>
      <c r="T189" s="516"/>
      <c r="U189" s="516"/>
      <c r="V189" s="516"/>
      <c r="W189" s="516"/>
      <c r="Y189" s="254"/>
      <c r="Z189" s="266"/>
      <c r="AA189" s="256"/>
      <c r="AB189" s="487"/>
      <c r="AC189" s="243"/>
      <c r="AD189" s="243"/>
      <c r="AE189" s="558"/>
      <c r="AF189" s="558"/>
      <c r="AG189" s="243"/>
    </row>
    <row r="190" spans="3:33">
      <c r="L190" s="237"/>
      <c r="M190" s="237"/>
      <c r="N190" s="516"/>
      <c r="O190" s="516"/>
      <c r="P190" s="516"/>
      <c r="Q190" s="516"/>
      <c r="R190" s="516"/>
      <c r="S190" s="516"/>
      <c r="T190" s="516"/>
      <c r="U190" s="516"/>
      <c r="V190" s="516"/>
      <c r="W190" s="516"/>
      <c r="Y190" s="254"/>
      <c r="Z190" s="266"/>
      <c r="AA190" s="256"/>
      <c r="AB190" s="487"/>
      <c r="AC190" s="243"/>
      <c r="AD190" s="243"/>
      <c r="AE190" s="496"/>
      <c r="AF190" s="496"/>
      <c r="AG190" s="278"/>
    </row>
    <row r="191" spans="3:33">
      <c r="F191" s="245"/>
      <c r="G191" s="243"/>
      <c r="H191" s="243"/>
      <c r="I191" s="245"/>
      <c r="J191" s="243"/>
      <c r="L191" s="237"/>
      <c r="M191" s="237"/>
      <c r="N191" s="516"/>
      <c r="O191" s="516"/>
      <c r="P191" s="516"/>
      <c r="Q191" s="516"/>
      <c r="R191" s="516"/>
      <c r="S191" s="516"/>
      <c r="T191" s="516"/>
      <c r="U191" s="516"/>
      <c r="V191" s="516"/>
      <c r="W191" s="516"/>
      <c r="Y191" s="254"/>
      <c r="Z191" s="266"/>
      <c r="AA191" s="256"/>
      <c r="AB191" s="487"/>
      <c r="AC191" s="243"/>
      <c r="AD191" s="243"/>
      <c r="AE191" s="496"/>
      <c r="AF191" s="496"/>
      <c r="AG191" s="278"/>
    </row>
    <row r="192" spans="3:33" ht="12.75" customHeight="1">
      <c r="C192" s="417"/>
      <c r="D192" s="417"/>
      <c r="E192" s="417"/>
      <c r="F192" s="243"/>
      <c r="G192" s="243"/>
      <c r="H192" s="436"/>
      <c r="I192" s="243"/>
      <c r="J192" s="243"/>
      <c r="L192" s="518"/>
      <c r="M192" s="237"/>
      <c r="N192" s="516"/>
      <c r="O192" s="516"/>
      <c r="P192" s="516"/>
      <c r="Q192" s="516"/>
      <c r="R192" s="516"/>
      <c r="S192" s="516"/>
      <c r="T192" s="516"/>
      <c r="U192" s="516"/>
      <c r="V192" s="516"/>
      <c r="W192" s="516"/>
      <c r="Y192" s="254"/>
      <c r="Z192" s="266"/>
      <c r="AA192" s="256"/>
      <c r="AB192" s="487"/>
      <c r="AC192" s="243"/>
      <c r="AD192" s="243"/>
      <c r="AE192" s="496"/>
      <c r="AF192" s="496"/>
      <c r="AG192" s="278"/>
    </row>
    <row r="193" spans="3:33">
      <c r="F193" s="256"/>
      <c r="G193" s="245"/>
      <c r="H193" s="243"/>
      <c r="I193" s="256"/>
      <c r="J193" s="245"/>
      <c r="L193" s="518"/>
      <c r="M193" s="237"/>
      <c r="N193" s="516"/>
      <c r="O193" s="516"/>
      <c r="P193" s="516"/>
      <c r="Q193" s="516"/>
      <c r="R193" s="516"/>
      <c r="S193" s="516"/>
      <c r="T193" s="516"/>
      <c r="U193" s="516"/>
      <c r="V193" s="516"/>
      <c r="W193" s="516"/>
      <c r="Y193" s="254"/>
      <c r="Z193" s="266"/>
      <c r="AA193" s="256"/>
      <c r="AB193" s="487"/>
      <c r="AC193" s="243"/>
      <c r="AD193" s="243"/>
      <c r="AE193" s="496"/>
      <c r="AF193" s="496"/>
      <c r="AG193" s="278"/>
    </row>
    <row r="194" spans="3:33">
      <c r="I194" s="234"/>
      <c r="J194" s="234"/>
      <c r="L194" s="518"/>
      <c r="M194" s="495"/>
      <c r="N194" s="516"/>
      <c r="O194" s="516"/>
      <c r="P194" s="516"/>
      <c r="Q194" s="516"/>
      <c r="R194" s="516"/>
      <c r="S194" s="516"/>
      <c r="T194" s="516"/>
      <c r="U194" s="516"/>
      <c r="V194" s="516"/>
      <c r="W194" s="516"/>
      <c r="Y194" s="254"/>
      <c r="Z194" s="266"/>
      <c r="AA194" s="256"/>
      <c r="AB194" s="487"/>
      <c r="AC194" s="243"/>
      <c r="AD194" s="243"/>
      <c r="AE194" s="496"/>
      <c r="AF194" s="496"/>
      <c r="AG194" s="278"/>
    </row>
    <row r="195" spans="3:33">
      <c r="I195" s="234"/>
      <c r="J195" s="234"/>
      <c r="L195" s="518"/>
      <c r="M195" s="495"/>
      <c r="N195" s="516"/>
      <c r="O195" s="516"/>
      <c r="P195" s="516"/>
      <c r="Q195" s="516"/>
      <c r="R195" s="516"/>
      <c r="S195" s="516"/>
      <c r="T195" s="516"/>
      <c r="U195" s="516"/>
      <c r="V195" s="516"/>
      <c r="W195" s="516"/>
      <c r="Y195" s="254"/>
      <c r="Z195" s="266"/>
      <c r="AA195" s="256"/>
      <c r="AB195" s="487"/>
      <c r="AC195" s="243"/>
      <c r="AD195" s="243"/>
      <c r="AE195" s="243"/>
      <c r="AF195" s="243"/>
      <c r="AG195" s="243"/>
    </row>
    <row r="196" spans="3:33">
      <c r="C196" s="417"/>
      <c r="D196" s="417"/>
      <c r="E196" s="417"/>
      <c r="I196" s="234"/>
      <c r="J196" s="234"/>
      <c r="L196" s="518"/>
      <c r="M196" s="237"/>
      <c r="N196" s="516"/>
      <c r="O196" s="516"/>
      <c r="P196" s="516"/>
      <c r="Q196" s="516"/>
      <c r="R196" s="516"/>
      <c r="S196" s="516"/>
      <c r="T196" s="516"/>
      <c r="U196" s="516"/>
      <c r="V196" s="516"/>
      <c r="W196" s="516"/>
      <c r="Y196" s="254"/>
      <c r="Z196" s="266"/>
      <c r="AA196" s="256"/>
      <c r="AB196" s="243"/>
      <c r="AC196" s="243"/>
      <c r="AD196" s="243"/>
      <c r="AE196" s="243"/>
      <c r="AF196" s="243"/>
      <c r="AG196" s="243"/>
    </row>
    <row r="197" spans="3:33">
      <c r="C197" s="417"/>
      <c r="D197" s="417"/>
      <c r="E197" s="436"/>
      <c r="I197" s="234"/>
      <c r="J197" s="234"/>
      <c r="L197" s="518"/>
      <c r="M197" s="237"/>
      <c r="N197" s="516"/>
      <c r="O197" s="516"/>
      <c r="P197" s="516"/>
      <c r="Q197" s="516"/>
      <c r="R197" s="516"/>
      <c r="S197" s="516"/>
      <c r="T197" s="516"/>
      <c r="U197" s="516"/>
      <c r="V197" s="516"/>
      <c r="W197" s="516"/>
      <c r="Y197" s="254"/>
      <c r="Z197" s="266"/>
      <c r="AA197" s="256"/>
      <c r="AB197" s="243"/>
      <c r="AC197" s="243"/>
      <c r="AD197" s="243"/>
      <c r="AE197" s="243"/>
      <c r="AF197" s="243"/>
      <c r="AG197" s="243"/>
    </row>
    <row r="198" spans="3:33">
      <c r="C198" s="417"/>
      <c r="D198" s="417"/>
      <c r="E198" s="436"/>
      <c r="I198" s="234"/>
      <c r="J198" s="234"/>
      <c r="L198" s="518"/>
      <c r="M198" s="237"/>
      <c r="N198" s="516"/>
      <c r="O198" s="516"/>
      <c r="P198" s="516"/>
      <c r="Q198" s="516"/>
      <c r="R198" s="516"/>
      <c r="S198" s="516"/>
      <c r="T198" s="516"/>
      <c r="U198" s="516"/>
      <c r="V198" s="516"/>
      <c r="W198" s="516"/>
      <c r="Y198" s="254"/>
      <c r="Z198" s="266"/>
      <c r="AA198" s="256"/>
      <c r="AB198" s="243"/>
      <c r="AC198" s="243"/>
      <c r="AD198" s="243"/>
      <c r="AE198" s="243"/>
      <c r="AF198" s="243"/>
      <c r="AG198" s="243"/>
    </row>
    <row r="199" spans="3:33">
      <c r="C199" s="417"/>
      <c r="D199" s="417"/>
      <c r="E199" s="436"/>
      <c r="J199" s="234"/>
      <c r="L199" s="518"/>
      <c r="M199" s="237"/>
      <c r="N199" s="516"/>
      <c r="O199" s="516"/>
      <c r="P199" s="516"/>
      <c r="Q199" s="516"/>
      <c r="R199" s="516"/>
      <c r="S199" s="516"/>
      <c r="T199" s="516"/>
      <c r="U199" s="516"/>
      <c r="V199" s="516"/>
      <c r="W199" s="516"/>
      <c r="Y199" s="254"/>
      <c r="Z199" s="266"/>
      <c r="AA199" s="256"/>
      <c r="AB199" s="243"/>
      <c r="AC199" s="243"/>
      <c r="AD199" s="243"/>
      <c r="AE199" s="243"/>
      <c r="AF199" s="243"/>
      <c r="AG199" s="243"/>
    </row>
    <row r="200" spans="3:33">
      <c r="C200" s="417"/>
      <c r="D200" s="417"/>
      <c r="E200" s="436"/>
      <c r="J200" s="234"/>
      <c r="L200" s="519"/>
      <c r="M200" s="237"/>
      <c r="N200" s="516"/>
      <c r="O200" s="516"/>
      <c r="P200" s="516"/>
      <c r="Q200" s="516"/>
      <c r="R200" s="516"/>
      <c r="S200" s="516"/>
      <c r="T200" s="516"/>
      <c r="U200" s="516"/>
      <c r="V200" s="516"/>
      <c r="W200" s="516"/>
      <c r="Y200" s="254"/>
      <c r="Z200" s="266"/>
      <c r="AA200" s="256"/>
      <c r="AB200" s="243"/>
      <c r="AC200" s="243"/>
      <c r="AD200" s="243"/>
      <c r="AE200" s="243"/>
      <c r="AF200" s="243"/>
      <c r="AG200" s="243"/>
    </row>
    <row r="201" spans="3:33">
      <c r="C201" s="417"/>
      <c r="D201" s="417"/>
      <c r="E201" s="436"/>
      <c r="J201" s="243"/>
      <c r="L201" s="237"/>
      <c r="M201" s="237"/>
      <c r="N201" s="516"/>
      <c r="O201" s="516"/>
      <c r="P201" s="516"/>
      <c r="Q201" s="516"/>
      <c r="R201" s="516"/>
      <c r="S201" s="516"/>
      <c r="T201" s="516"/>
      <c r="U201" s="516"/>
      <c r="V201" s="516"/>
      <c r="W201" s="516"/>
      <c r="Y201" s="254"/>
      <c r="Z201" s="266"/>
      <c r="AA201" s="256"/>
      <c r="AB201" s="243"/>
      <c r="AC201" s="243"/>
      <c r="AD201" s="243"/>
      <c r="AE201" s="243"/>
      <c r="AF201" s="243"/>
      <c r="AG201" s="243"/>
    </row>
    <row r="202" spans="3:33">
      <c r="C202" s="417"/>
      <c r="D202" s="417"/>
      <c r="E202" s="436"/>
      <c r="J202" s="243"/>
      <c r="L202" s="237"/>
      <c r="M202" s="237"/>
      <c r="N202" s="516"/>
      <c r="O202" s="516"/>
      <c r="P202" s="516"/>
      <c r="Q202" s="516"/>
      <c r="R202" s="516"/>
      <c r="S202" s="516"/>
      <c r="T202" s="516"/>
      <c r="U202" s="516"/>
      <c r="V202" s="516"/>
      <c r="W202" s="516"/>
      <c r="Y202" s="254"/>
      <c r="Z202" s="266"/>
      <c r="AA202" s="256"/>
      <c r="AB202" s="243"/>
      <c r="AC202" s="243"/>
      <c r="AD202" s="243"/>
      <c r="AE202" s="243"/>
      <c r="AF202" s="243"/>
      <c r="AG202" s="243"/>
    </row>
    <row r="203" spans="3:33">
      <c r="C203" s="417"/>
      <c r="D203" s="417"/>
      <c r="E203" s="273"/>
      <c r="J203" s="243"/>
      <c r="L203" s="237"/>
      <c r="M203" s="237"/>
      <c r="N203" s="516"/>
      <c r="O203" s="516"/>
      <c r="P203" s="516"/>
      <c r="Q203" s="516"/>
      <c r="R203" s="516"/>
      <c r="S203" s="516"/>
      <c r="T203" s="516"/>
      <c r="U203" s="516"/>
      <c r="V203" s="516"/>
      <c r="W203" s="516"/>
      <c r="Y203" s="254"/>
      <c r="Z203" s="254"/>
      <c r="AA203" s="254"/>
      <c r="AB203" s="243"/>
      <c r="AC203" s="243"/>
      <c r="AD203" s="243"/>
      <c r="AE203" s="243"/>
      <c r="AF203" s="243"/>
      <c r="AG203" s="243"/>
    </row>
    <row r="204" spans="3:33">
      <c r="C204" s="417"/>
      <c r="D204" s="417"/>
      <c r="E204" s="273"/>
      <c r="J204" s="243"/>
      <c r="L204" s="237"/>
      <c r="M204" s="237"/>
      <c r="N204" s="516"/>
      <c r="O204" s="516"/>
      <c r="P204" s="516"/>
      <c r="Q204" s="516"/>
      <c r="R204" s="516"/>
      <c r="S204" s="516"/>
      <c r="T204" s="516"/>
      <c r="U204" s="516"/>
      <c r="V204" s="516"/>
      <c r="W204" s="516"/>
      <c r="X204" s="247"/>
      <c r="Y204" s="243"/>
      <c r="Z204" s="243"/>
      <c r="AA204" s="243"/>
      <c r="AB204" s="243"/>
      <c r="AC204" s="243"/>
      <c r="AD204" s="243"/>
      <c r="AE204" s="243"/>
      <c r="AF204" s="243"/>
      <c r="AG204" s="243"/>
    </row>
    <row r="205" spans="3:33">
      <c r="C205" s="417"/>
      <c r="D205" s="417"/>
      <c r="E205" s="273"/>
      <c r="L205" s="237"/>
      <c r="M205" s="237"/>
      <c r="N205" s="516"/>
      <c r="O205" s="516"/>
      <c r="P205" s="516"/>
      <c r="Q205" s="516"/>
      <c r="R205" s="516"/>
      <c r="S205" s="516"/>
      <c r="T205" s="516"/>
      <c r="U205" s="516"/>
      <c r="V205" s="516"/>
      <c r="W205" s="516"/>
      <c r="X205" s="247"/>
      <c r="Y205" s="243"/>
      <c r="Z205" s="243"/>
      <c r="AA205" s="243"/>
      <c r="AB205" s="243"/>
      <c r="AC205" s="243"/>
      <c r="AD205" s="243"/>
      <c r="AE205" s="243"/>
      <c r="AF205" s="243"/>
      <c r="AG205" s="243"/>
    </row>
    <row r="206" spans="3:33">
      <c r="C206" s="417"/>
      <c r="D206" s="417"/>
      <c r="E206" s="273"/>
      <c r="L206" s="237"/>
      <c r="M206" s="237"/>
      <c r="N206" s="516"/>
      <c r="O206" s="516"/>
      <c r="P206" s="516"/>
      <c r="Q206" s="516"/>
      <c r="R206" s="516"/>
      <c r="S206" s="516"/>
      <c r="U206" s="254"/>
      <c r="V206" s="255"/>
      <c r="W206" s="516"/>
      <c r="X206" s="247"/>
      <c r="Y206" s="249"/>
      <c r="Z206" s="250"/>
      <c r="AA206" s="249"/>
      <c r="AB206" s="243"/>
      <c r="AC206" s="243"/>
      <c r="AD206" s="243"/>
      <c r="AE206" s="243"/>
      <c r="AF206" s="243"/>
      <c r="AG206" s="243"/>
    </row>
    <row r="207" spans="3:33">
      <c r="C207" s="417"/>
      <c r="D207" s="417"/>
      <c r="E207" s="520"/>
      <c r="F207" s="243"/>
      <c r="G207" s="520"/>
      <c r="H207" s="520"/>
      <c r="I207" s="243"/>
      <c r="J207" s="520"/>
      <c r="K207" s="520"/>
      <c r="L207" s="237"/>
      <c r="M207" s="237"/>
      <c r="N207" s="516"/>
      <c r="O207" s="516"/>
      <c r="P207" s="516"/>
      <c r="Q207" s="516"/>
      <c r="R207" s="516"/>
      <c r="S207" s="516"/>
      <c r="U207" s="254"/>
      <c r="V207" s="249"/>
      <c r="W207" s="516"/>
      <c r="X207" s="247"/>
      <c r="Y207" s="249"/>
      <c r="Z207" s="249"/>
      <c r="AA207" s="249"/>
      <c r="AB207" s="481"/>
      <c r="AC207" s="243"/>
      <c r="AD207" s="243"/>
      <c r="AE207" s="243"/>
      <c r="AF207" s="243"/>
      <c r="AG207" s="243"/>
    </row>
    <row r="208" spans="3:33" ht="13.5" customHeight="1">
      <c r="C208" s="417"/>
      <c r="D208" s="417"/>
      <c r="E208" s="417"/>
      <c r="J208" s="516"/>
      <c r="K208" s="516"/>
      <c r="L208" s="516"/>
      <c r="M208" s="516"/>
      <c r="N208" s="516"/>
      <c r="O208" s="516"/>
      <c r="P208" s="516"/>
      <c r="Q208" s="516"/>
      <c r="R208" s="516"/>
      <c r="S208" s="516"/>
      <c r="U208" s="254"/>
      <c r="V208" s="266"/>
      <c r="W208" s="256"/>
      <c r="X208" s="257"/>
      <c r="Y208" s="243"/>
      <c r="Z208" s="243"/>
      <c r="AA208" s="243"/>
      <c r="AB208" s="243"/>
      <c r="AC208" s="243"/>
      <c r="AD208" s="243"/>
      <c r="AE208" s="243"/>
      <c r="AF208" s="243"/>
      <c r="AG208" s="243"/>
    </row>
    <row r="209" spans="6:33">
      <c r="J209" s="234"/>
      <c r="K209" s="521"/>
      <c r="L209" s="516"/>
      <c r="M209" s="516"/>
      <c r="N209" s="516"/>
      <c r="O209" s="516"/>
      <c r="P209" s="516"/>
      <c r="Q209" s="234" t="s">
        <v>85</v>
      </c>
      <c r="R209" s="516"/>
      <c r="S209" s="516"/>
      <c r="T209" s="516"/>
      <c r="U209" s="516"/>
      <c r="V209" s="516"/>
      <c r="W209" s="249"/>
      <c r="X209" s="247"/>
      <c r="Y209" s="243"/>
      <c r="Z209" s="243"/>
      <c r="AA209" s="243"/>
      <c r="AB209" s="243"/>
      <c r="AC209" s="243"/>
      <c r="AD209" s="243"/>
      <c r="AE209" s="243"/>
      <c r="AF209" s="243"/>
      <c r="AG209" s="243"/>
    </row>
    <row r="210" spans="6:33">
      <c r="J210" s="234"/>
      <c r="K210" s="245"/>
      <c r="L210" s="516"/>
      <c r="M210" s="516"/>
      <c r="N210" s="516"/>
      <c r="O210" s="516"/>
      <c r="P210" s="516"/>
      <c r="Q210" s="234"/>
      <c r="R210" s="516"/>
      <c r="S210" s="516"/>
      <c r="T210" s="516"/>
      <c r="U210" s="516"/>
      <c r="V210" s="516"/>
      <c r="W210" s="256"/>
      <c r="X210" s="247"/>
      <c r="Y210" s="243"/>
      <c r="Z210" s="243"/>
      <c r="AA210" s="243"/>
      <c r="AB210" s="243"/>
      <c r="AC210" s="243"/>
      <c r="AD210" s="243"/>
      <c r="AE210" s="243"/>
      <c r="AF210" s="243"/>
      <c r="AG210" s="243"/>
    </row>
    <row r="211" spans="6:33">
      <c r="F211" s="234"/>
      <c r="G211" s="507"/>
      <c r="I211" s="234"/>
      <c r="J211" s="234"/>
      <c r="K211" s="234"/>
      <c r="O211" s="234"/>
      <c r="P211" s="522">
        <f>C87</f>
        <v>1</v>
      </c>
      <c r="Q211" s="234"/>
      <c r="R211" s="516"/>
      <c r="S211" s="516"/>
      <c r="T211" s="516"/>
      <c r="U211" s="516"/>
      <c r="V211" s="516"/>
      <c r="W211" s="516"/>
      <c r="X211" s="247"/>
      <c r="Y211" s="254"/>
      <c r="Z211" s="266"/>
      <c r="AA211" s="256"/>
      <c r="AB211" s="487"/>
      <c r="AC211" s="243"/>
      <c r="AD211" s="243"/>
      <c r="AE211" s="243"/>
      <c r="AF211" s="243"/>
      <c r="AG211" s="243"/>
    </row>
    <row r="212" spans="6:33">
      <c r="F212" s="243"/>
      <c r="G212" s="284"/>
      <c r="H212" s="243"/>
      <c r="I212" s="523"/>
      <c r="J212" s="503"/>
      <c r="K212" s="234"/>
      <c r="O212" s="234"/>
      <c r="P212" s="522"/>
      <c r="Q212" s="516"/>
      <c r="R212" s="516"/>
      <c r="S212" s="516"/>
      <c r="T212" s="516"/>
      <c r="U212" s="516"/>
      <c r="V212" s="516"/>
      <c r="W212" s="516"/>
      <c r="X212" s="247"/>
      <c r="Y212" s="254"/>
      <c r="Z212" s="276"/>
      <c r="AA212" s="256"/>
      <c r="AB212" s="487"/>
      <c r="AC212" s="243"/>
      <c r="AD212" s="243"/>
      <c r="AE212" s="243"/>
      <c r="AF212" s="243"/>
      <c r="AG212" s="243"/>
    </row>
    <row r="213" spans="6:33" ht="15.75" customHeight="1">
      <c r="F213" s="243"/>
      <c r="G213" s="284"/>
      <c r="H213" s="243"/>
      <c r="I213" s="523"/>
      <c r="J213" s="503"/>
      <c r="K213" s="234"/>
      <c r="Q213" s="516"/>
      <c r="R213" s="516"/>
      <c r="S213" s="516"/>
      <c r="T213" s="516"/>
      <c r="U213" s="516"/>
      <c r="V213" s="516"/>
      <c r="W213" s="516"/>
      <c r="X213" s="247"/>
      <c r="Y213" s="254"/>
      <c r="Z213" s="282"/>
      <c r="AA213" s="256"/>
      <c r="AB213" s="487"/>
      <c r="AC213" s="243"/>
      <c r="AD213" s="243"/>
      <c r="AE213" s="243"/>
      <c r="AF213" s="243"/>
      <c r="AG213" s="243"/>
    </row>
    <row r="214" spans="6:33">
      <c r="F214" s="243"/>
      <c r="G214" s="284"/>
      <c r="H214" s="243"/>
      <c r="I214" s="523"/>
      <c r="J214" s="503"/>
      <c r="K214" s="234"/>
      <c r="Q214" s="516"/>
      <c r="R214" s="516"/>
      <c r="S214" s="516"/>
      <c r="T214" s="516"/>
      <c r="U214" s="516"/>
      <c r="V214" s="516"/>
      <c r="W214" s="516"/>
      <c r="X214" s="247"/>
      <c r="Y214" s="254"/>
      <c r="Z214" s="266"/>
      <c r="AA214" s="256"/>
      <c r="AB214" s="487"/>
      <c r="AC214" s="243"/>
      <c r="AD214" s="243"/>
      <c r="AE214" s="243"/>
      <c r="AF214" s="243"/>
      <c r="AG214" s="243"/>
    </row>
    <row r="215" spans="6:33">
      <c r="F215" s="243"/>
      <c r="G215" s="284"/>
      <c r="H215" s="243"/>
      <c r="I215" s="524"/>
      <c r="J215" s="503"/>
      <c r="K215" s="234"/>
      <c r="W215" s="516"/>
      <c r="X215" s="247"/>
      <c r="Y215" s="254"/>
      <c r="Z215" s="266"/>
      <c r="AA215" s="256"/>
      <c r="AB215" s="487"/>
      <c r="AC215" s="243"/>
      <c r="AD215" s="243"/>
      <c r="AE215" s="243"/>
      <c r="AF215" s="243"/>
      <c r="AG215" s="243"/>
    </row>
    <row r="216" spans="6:33">
      <c r="F216" s="243"/>
      <c r="G216" s="284"/>
      <c r="H216" s="243"/>
      <c r="I216" s="523"/>
      <c r="J216" s="503"/>
      <c r="K216" s="234"/>
      <c r="W216" s="516"/>
      <c r="X216" s="247"/>
      <c r="Y216" s="254"/>
      <c r="Z216" s="266"/>
      <c r="AA216" s="256"/>
      <c r="AB216" s="487"/>
      <c r="AC216" s="243"/>
      <c r="AD216" s="243"/>
      <c r="AE216" s="243"/>
      <c r="AF216" s="243"/>
      <c r="AG216" s="243"/>
    </row>
    <row r="217" spans="6:33">
      <c r="F217" s="243"/>
      <c r="G217" s="284"/>
      <c r="H217" s="243"/>
      <c r="I217" s="525"/>
      <c r="J217" s="503"/>
      <c r="K217" s="234"/>
      <c r="Y217" s="254"/>
      <c r="Z217" s="266"/>
      <c r="AA217" s="256"/>
      <c r="AB217" s="487"/>
      <c r="AC217" s="243"/>
      <c r="AD217" s="243"/>
      <c r="AE217" s="243"/>
      <c r="AF217" s="243"/>
      <c r="AG217" s="243"/>
    </row>
    <row r="218" spans="6:33" ht="12.75" customHeight="1">
      <c r="F218" s="243"/>
      <c r="G218" s="284"/>
      <c r="H218" s="243"/>
      <c r="I218" s="523"/>
      <c r="J218" s="503"/>
      <c r="K218" s="234"/>
      <c r="Y218" s="254"/>
      <c r="Z218" s="266"/>
      <c r="AA218" s="256"/>
      <c r="AB218" s="487"/>
      <c r="AC218" s="243"/>
      <c r="AD218" s="243"/>
      <c r="AE218" s="243"/>
      <c r="AF218" s="243"/>
      <c r="AG218" s="243"/>
    </row>
    <row r="219" spans="6:33">
      <c r="F219" s="243"/>
      <c r="G219" s="284"/>
      <c r="H219" s="243"/>
      <c r="I219" s="523"/>
      <c r="J219" s="503"/>
      <c r="K219" s="234"/>
      <c r="Y219" s="254"/>
      <c r="Z219" s="266"/>
      <c r="AA219" s="256"/>
      <c r="AB219" s="487"/>
      <c r="AC219" s="243"/>
      <c r="AD219" s="243"/>
      <c r="AE219" s="558"/>
      <c r="AF219" s="558"/>
      <c r="AG219" s="243"/>
    </row>
    <row r="220" spans="6:33">
      <c r="F220" s="243"/>
      <c r="G220" s="284"/>
      <c r="H220" s="243"/>
      <c r="I220" s="526"/>
      <c r="J220" s="527"/>
      <c r="K220" s="234"/>
      <c r="Y220" s="254"/>
      <c r="Z220" s="266"/>
      <c r="AA220" s="256"/>
      <c r="AB220" s="487"/>
      <c r="AC220" s="243"/>
      <c r="AD220" s="243"/>
      <c r="AE220" s="496"/>
      <c r="AF220" s="496"/>
      <c r="AG220" s="278"/>
    </row>
    <row r="221" spans="6:33">
      <c r="F221" s="243"/>
      <c r="G221" s="284"/>
      <c r="H221" s="243"/>
      <c r="I221" s="243"/>
      <c r="J221" s="380"/>
      <c r="Y221" s="254"/>
      <c r="Z221" s="266"/>
      <c r="AA221" s="256"/>
      <c r="AB221" s="487"/>
      <c r="AC221" s="243"/>
      <c r="AD221" s="243"/>
      <c r="AE221" s="496"/>
      <c r="AF221" s="496"/>
      <c r="AG221" s="278"/>
    </row>
    <row r="222" spans="6:33">
      <c r="Y222" s="254"/>
      <c r="Z222" s="266"/>
      <c r="AA222" s="256"/>
      <c r="AB222" s="487"/>
      <c r="AC222" s="243"/>
      <c r="AD222" s="243"/>
      <c r="AE222" s="496"/>
      <c r="AF222" s="496"/>
      <c r="AG222" s="278"/>
    </row>
    <row r="223" spans="6:33">
      <c r="Y223" s="254"/>
      <c r="Z223" s="266"/>
      <c r="AA223" s="256"/>
      <c r="AB223" s="487"/>
      <c r="AC223" s="243"/>
      <c r="AD223" s="243"/>
      <c r="AE223" s="496"/>
      <c r="AF223" s="496"/>
      <c r="AG223" s="278"/>
    </row>
    <row r="224" spans="6:33">
      <c r="Y224" s="254"/>
      <c r="Z224" s="266"/>
      <c r="AA224" s="256"/>
      <c r="AB224" s="487"/>
      <c r="AC224" s="243"/>
      <c r="AD224" s="243"/>
      <c r="AE224" s="496"/>
      <c r="AF224" s="496"/>
      <c r="AG224" s="278"/>
    </row>
    <row r="225" spans="6:33" ht="18.75" customHeight="1">
      <c r="Y225" s="254"/>
      <c r="Z225" s="266"/>
      <c r="AA225" s="256"/>
      <c r="AB225" s="487"/>
      <c r="AC225" s="243"/>
      <c r="AD225" s="243"/>
      <c r="AE225" s="243"/>
      <c r="AF225" s="243"/>
      <c r="AG225" s="243"/>
    </row>
    <row r="226" spans="6:33">
      <c r="L226" s="237"/>
      <c r="M226" s="237"/>
      <c r="N226" s="237"/>
      <c r="Y226" s="254"/>
      <c r="Z226" s="266"/>
      <c r="AA226" s="256"/>
      <c r="AB226" s="243"/>
      <c r="AC226" s="243"/>
      <c r="AD226" s="243"/>
      <c r="AE226" s="243"/>
      <c r="AF226" s="243"/>
      <c r="AG226" s="243"/>
    </row>
    <row r="227" spans="6:33">
      <c r="L227" s="237"/>
      <c r="M227" s="237"/>
      <c r="N227" s="237"/>
      <c r="Y227" s="254"/>
      <c r="Z227" s="266"/>
      <c r="AA227" s="256"/>
      <c r="AB227" s="243"/>
      <c r="AC227" s="243"/>
      <c r="AD227" s="243"/>
      <c r="AE227" s="243"/>
      <c r="AF227" s="243"/>
      <c r="AG227" s="243"/>
    </row>
    <row r="228" spans="6:33">
      <c r="F228" s="245"/>
      <c r="G228" s="245"/>
      <c r="H228" s="243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Y228" s="254"/>
      <c r="Z228" s="266"/>
      <c r="AA228" s="256"/>
      <c r="AB228" s="243"/>
      <c r="AC228" s="243"/>
      <c r="AD228" s="243"/>
      <c r="AE228" s="243"/>
      <c r="AF228" s="243"/>
      <c r="AG228" s="243"/>
    </row>
    <row r="229" spans="6:33">
      <c r="F229" s="577"/>
      <c r="G229" s="577"/>
      <c r="H229" s="243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Y229" s="254"/>
      <c r="Z229" s="266"/>
      <c r="AA229" s="256"/>
      <c r="AB229" s="243"/>
      <c r="AC229" s="243"/>
      <c r="AD229" s="243"/>
      <c r="AE229" s="243"/>
      <c r="AF229" s="243"/>
      <c r="AG229" s="243"/>
    </row>
    <row r="230" spans="6:33">
      <c r="F230" s="576"/>
      <c r="G230" s="576"/>
      <c r="H230" s="243"/>
      <c r="I230" s="182"/>
      <c r="J230" s="528"/>
      <c r="K230" s="528"/>
      <c r="L230" s="528"/>
      <c r="M230" s="528"/>
      <c r="N230" s="243"/>
      <c r="O230" s="243"/>
      <c r="P230" s="243"/>
      <c r="Q230" s="243"/>
      <c r="R230" s="243"/>
      <c r="Y230" s="254"/>
      <c r="Z230" s="266"/>
      <c r="AA230" s="256"/>
      <c r="AB230" s="243"/>
      <c r="AC230" s="243"/>
      <c r="AD230" s="243"/>
      <c r="AE230" s="243"/>
      <c r="AF230" s="243"/>
      <c r="AG230" s="243"/>
    </row>
    <row r="231" spans="6:33">
      <c r="F231" s="529"/>
      <c r="G231" s="530"/>
      <c r="H231" s="243"/>
      <c r="I231" s="243"/>
      <c r="J231" s="245"/>
      <c r="K231" s="245"/>
      <c r="L231" s="245"/>
      <c r="M231" s="245"/>
      <c r="N231" s="243"/>
      <c r="O231" s="243"/>
      <c r="P231" s="243"/>
      <c r="Q231" s="243"/>
      <c r="R231" s="243"/>
      <c r="Y231" s="254"/>
      <c r="Z231" s="266"/>
      <c r="AA231" s="256"/>
      <c r="AB231" s="243"/>
      <c r="AC231" s="243"/>
      <c r="AD231" s="243"/>
      <c r="AE231" s="243"/>
      <c r="AF231" s="243"/>
      <c r="AG231" s="243"/>
    </row>
    <row r="232" spans="6:33">
      <c r="F232" s="529"/>
      <c r="G232" s="530"/>
      <c r="H232" s="243"/>
      <c r="I232" s="531"/>
      <c r="J232" s="532"/>
      <c r="K232" s="532"/>
      <c r="L232" s="532"/>
      <c r="M232" s="532"/>
      <c r="N232" s="243"/>
      <c r="O232" s="243"/>
      <c r="P232" s="243"/>
      <c r="Q232" s="243"/>
      <c r="R232" s="243"/>
      <c r="Y232" s="254"/>
      <c r="Z232" s="266"/>
      <c r="AA232" s="256"/>
      <c r="AB232" s="243"/>
      <c r="AC232" s="243"/>
      <c r="AD232" s="243"/>
      <c r="AE232" s="243"/>
      <c r="AF232" s="243"/>
      <c r="AG232" s="243"/>
    </row>
    <row r="233" spans="6:33">
      <c r="F233" s="529"/>
      <c r="G233" s="530"/>
      <c r="H233" s="243"/>
      <c r="I233" s="531"/>
      <c r="J233" s="532"/>
      <c r="K233" s="532"/>
      <c r="L233" s="532"/>
      <c r="M233" s="532"/>
      <c r="N233" s="243"/>
      <c r="O233" s="243"/>
      <c r="P233" s="243"/>
      <c r="Q233" s="243"/>
      <c r="R233" s="243"/>
      <c r="Y233" s="254"/>
      <c r="Z233" s="254"/>
      <c r="AA233" s="254"/>
      <c r="AB233" s="243"/>
      <c r="AC233" s="243"/>
      <c r="AD233" s="243"/>
      <c r="AE233" s="243"/>
      <c r="AF233" s="243"/>
      <c r="AG233" s="243"/>
    </row>
    <row r="234" spans="6:33" ht="15.75" customHeight="1">
      <c r="F234" s="533"/>
      <c r="G234" s="534"/>
      <c r="H234" s="243"/>
      <c r="I234" s="531"/>
      <c r="J234" s="532"/>
      <c r="K234" s="532"/>
      <c r="L234" s="532"/>
      <c r="M234" s="532"/>
      <c r="N234" s="243"/>
      <c r="O234" s="243"/>
      <c r="P234" s="243"/>
      <c r="Q234" s="243"/>
      <c r="R234" s="243"/>
      <c r="Y234" s="243"/>
      <c r="Z234" s="243"/>
      <c r="AA234" s="243"/>
      <c r="AB234" s="243"/>
      <c r="AC234" s="243"/>
      <c r="AD234" s="243"/>
      <c r="AE234" s="243"/>
      <c r="AF234" s="243"/>
      <c r="AG234" s="243"/>
    </row>
    <row r="235" spans="6:33">
      <c r="F235" s="243"/>
      <c r="G235" s="243"/>
      <c r="H235" s="243"/>
      <c r="I235" s="531"/>
      <c r="J235" s="532"/>
      <c r="K235" s="532"/>
      <c r="L235" s="532"/>
      <c r="M235" s="532"/>
      <c r="N235" s="243"/>
      <c r="O235" s="243"/>
      <c r="P235" s="243"/>
      <c r="Q235" s="243"/>
      <c r="R235" s="243"/>
      <c r="Y235" s="243"/>
      <c r="Z235" s="243"/>
      <c r="AA235" s="243"/>
      <c r="AB235" s="243"/>
      <c r="AC235" s="243"/>
      <c r="AD235" s="243"/>
      <c r="AE235" s="243"/>
      <c r="AF235" s="243"/>
      <c r="AG235" s="243"/>
    </row>
    <row r="236" spans="6:33">
      <c r="H236" s="243"/>
      <c r="I236" s="243"/>
      <c r="J236" s="181"/>
      <c r="K236" s="243"/>
      <c r="L236" s="243"/>
      <c r="M236" s="243"/>
      <c r="N236" s="535"/>
      <c r="O236" s="535"/>
      <c r="P236" s="243"/>
      <c r="Q236" s="243"/>
      <c r="R236" s="243"/>
      <c r="Y236" s="243"/>
      <c r="Z236" s="243"/>
      <c r="AA236" s="243"/>
      <c r="AB236" s="243"/>
      <c r="AC236" s="243"/>
      <c r="AD236" s="243"/>
      <c r="AE236" s="243"/>
      <c r="AF236" s="243"/>
      <c r="AG236" s="243"/>
    </row>
    <row r="237" spans="6:33">
      <c r="H237" s="243"/>
      <c r="I237" s="243"/>
      <c r="J237" s="243"/>
      <c r="K237" s="243"/>
      <c r="L237" s="243"/>
      <c r="M237" s="243"/>
      <c r="N237" s="535"/>
      <c r="O237" s="535"/>
      <c r="P237" s="243"/>
      <c r="Q237" s="243"/>
      <c r="R237" s="243"/>
      <c r="Y237" s="243"/>
      <c r="Z237" s="243"/>
      <c r="AA237" s="243"/>
      <c r="AB237" s="243"/>
      <c r="AC237" s="243"/>
      <c r="AD237" s="243"/>
      <c r="AE237" s="243"/>
      <c r="AF237" s="243"/>
      <c r="AG237" s="243"/>
    </row>
    <row r="238" spans="6:33">
      <c r="F238" s="574"/>
      <c r="G238" s="574"/>
      <c r="H238" s="243"/>
      <c r="I238" s="243"/>
      <c r="J238" s="243"/>
      <c r="K238" s="243"/>
      <c r="L238" s="243"/>
      <c r="M238" s="243"/>
      <c r="N238" s="535"/>
      <c r="O238" s="536"/>
      <c r="P238" s="243"/>
      <c r="Q238" s="243"/>
      <c r="R238" s="243"/>
      <c r="Y238" s="243"/>
      <c r="Z238" s="243"/>
      <c r="AA238" s="243"/>
      <c r="AB238" s="243"/>
      <c r="AC238" s="243"/>
      <c r="AD238" s="243"/>
      <c r="AE238" s="243"/>
      <c r="AF238" s="243"/>
      <c r="AG238" s="243"/>
    </row>
    <row r="239" spans="6:33">
      <c r="F239" s="252"/>
      <c r="G239" s="252"/>
      <c r="H239" s="243"/>
      <c r="I239" s="243"/>
      <c r="J239" s="243"/>
      <c r="K239" s="243"/>
      <c r="L239" s="243"/>
      <c r="M239" s="243"/>
      <c r="N239" s="535"/>
      <c r="O239" s="535"/>
      <c r="P239" s="243"/>
      <c r="Q239" s="243"/>
      <c r="R239" s="243"/>
      <c r="Y239" s="243"/>
      <c r="Z239" s="243"/>
      <c r="AA239" s="243"/>
      <c r="AB239" s="243"/>
      <c r="AC239" s="243"/>
      <c r="AD239" s="243"/>
      <c r="AE239" s="243"/>
      <c r="AF239" s="243"/>
      <c r="AG239" s="243"/>
    </row>
    <row r="240" spans="6:33">
      <c r="G240" s="234"/>
      <c r="H240" s="243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Y240" s="243"/>
      <c r="Z240" s="243"/>
      <c r="AA240" s="243"/>
      <c r="AB240" s="243"/>
      <c r="AC240" s="243"/>
      <c r="AD240" s="243"/>
      <c r="AE240" s="243"/>
      <c r="AF240" s="243"/>
      <c r="AG240" s="243"/>
    </row>
    <row r="241" spans="6:33">
      <c r="G241" s="234"/>
      <c r="H241" s="243"/>
      <c r="I241" s="243"/>
      <c r="J241" s="243"/>
      <c r="K241" s="243"/>
      <c r="L241" s="243"/>
      <c r="M241" s="243"/>
      <c r="N241" s="537"/>
      <c r="O241" s="535"/>
      <c r="P241" s="243"/>
      <c r="Q241" s="243"/>
      <c r="R241" s="243"/>
      <c r="Y241" s="243"/>
      <c r="Z241" s="243"/>
      <c r="AA241" s="243"/>
      <c r="AB241" s="243"/>
      <c r="AC241" s="243"/>
      <c r="AD241" s="243"/>
      <c r="AE241" s="243"/>
      <c r="AF241" s="243"/>
      <c r="AG241" s="243"/>
    </row>
    <row r="242" spans="6:33">
      <c r="G242" s="234"/>
      <c r="H242" s="243"/>
      <c r="I242" s="243"/>
      <c r="J242" s="243"/>
      <c r="K242" s="243"/>
      <c r="L242" s="243"/>
      <c r="M242" s="243"/>
      <c r="N242" s="537"/>
      <c r="O242" s="535"/>
      <c r="P242" s="243"/>
      <c r="Q242" s="243"/>
      <c r="R242" s="243"/>
      <c r="Y242" s="243"/>
      <c r="Z242" s="243"/>
      <c r="AA242" s="243"/>
      <c r="AB242" s="243"/>
      <c r="AC242" s="243"/>
      <c r="AD242" s="243"/>
      <c r="AE242" s="243"/>
      <c r="AF242" s="243"/>
      <c r="AG242" s="243"/>
    </row>
    <row r="243" spans="6:33">
      <c r="H243" s="243"/>
      <c r="I243" s="243"/>
      <c r="J243" s="243"/>
      <c r="K243" s="243"/>
      <c r="L243" s="243"/>
      <c r="M243" s="243"/>
      <c r="N243" s="537"/>
      <c r="O243" s="535"/>
      <c r="P243" s="243"/>
      <c r="Q243" s="243"/>
      <c r="R243" s="243"/>
      <c r="Y243" s="243"/>
      <c r="Z243" s="243"/>
      <c r="AA243" s="243"/>
      <c r="AB243" s="243"/>
      <c r="AC243" s="243"/>
      <c r="AD243" s="243"/>
      <c r="AE243" s="243"/>
      <c r="AF243" s="243"/>
      <c r="AG243" s="243"/>
    </row>
    <row r="244" spans="6:33">
      <c r="H244" s="243"/>
      <c r="I244" s="243"/>
      <c r="J244" s="243"/>
      <c r="K244" s="243"/>
      <c r="L244" s="243"/>
      <c r="M244" s="243"/>
      <c r="N244" s="537"/>
      <c r="O244" s="535"/>
      <c r="P244" s="243"/>
      <c r="Q244" s="243"/>
      <c r="R244" s="243"/>
      <c r="Y244" s="243"/>
      <c r="Z244" s="243"/>
      <c r="AA244" s="243"/>
      <c r="AB244" s="243"/>
      <c r="AC244" s="243"/>
      <c r="AD244" s="243"/>
      <c r="AE244" s="243"/>
      <c r="AF244" s="243"/>
      <c r="AG244" s="243"/>
    </row>
    <row r="245" spans="6:33"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Y245" s="243"/>
      <c r="Z245" s="243"/>
      <c r="AA245" s="243"/>
      <c r="AB245" s="243"/>
      <c r="AC245" s="243"/>
      <c r="AD245" s="243"/>
      <c r="AE245" s="243"/>
      <c r="AF245" s="243"/>
      <c r="AG245" s="243"/>
    </row>
    <row r="246" spans="6:33">
      <c r="H246" s="243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Y246" s="243"/>
      <c r="Z246" s="243"/>
      <c r="AA246" s="243"/>
      <c r="AB246" s="243"/>
      <c r="AC246" s="243"/>
      <c r="AD246" s="243"/>
      <c r="AE246" s="243"/>
      <c r="AF246" s="243"/>
      <c r="AG246" s="243"/>
    </row>
    <row r="247" spans="6:33">
      <c r="H247" s="243"/>
      <c r="I247" s="575"/>
      <c r="J247" s="575"/>
      <c r="K247" s="575"/>
      <c r="L247" s="575"/>
      <c r="M247" s="243"/>
      <c r="N247" s="243"/>
      <c r="O247" s="243"/>
      <c r="P247" s="243"/>
      <c r="Q247" s="538"/>
      <c r="R247" s="538"/>
      <c r="S247" s="539"/>
      <c r="T247" s="539"/>
      <c r="Y247" s="243"/>
      <c r="Z247" s="243"/>
      <c r="AA247" s="243"/>
      <c r="AB247" s="243"/>
      <c r="AC247" s="243"/>
      <c r="AD247" s="243"/>
      <c r="AE247" s="243"/>
      <c r="AF247" s="243"/>
      <c r="AG247" s="243"/>
    </row>
    <row r="248" spans="6:33">
      <c r="H248" s="243"/>
      <c r="I248" s="243"/>
      <c r="J248" s="243"/>
      <c r="K248" s="532"/>
      <c r="L248" s="243"/>
      <c r="M248" s="243"/>
      <c r="N248" s="243"/>
      <c r="O248" s="243"/>
      <c r="P248" s="243"/>
      <c r="Q248" s="243"/>
      <c r="R248" s="243"/>
      <c r="Y248" s="243"/>
      <c r="Z248" s="243"/>
      <c r="AA248" s="243"/>
      <c r="AB248" s="243"/>
      <c r="AC248" s="243"/>
      <c r="AD248" s="243"/>
      <c r="AE248" s="243"/>
      <c r="AF248" s="243"/>
      <c r="AG248" s="243"/>
    </row>
    <row r="249" spans="6:33">
      <c r="F249" s="535"/>
      <c r="G249" s="535"/>
      <c r="H249" s="557"/>
      <c r="I249" s="557"/>
      <c r="J249" s="557"/>
      <c r="K249" s="243"/>
      <c r="L249" s="540"/>
      <c r="M249" s="540"/>
      <c r="N249" s="243"/>
      <c r="O249" s="243"/>
      <c r="P249" s="243"/>
      <c r="Q249" s="243"/>
      <c r="R249" s="243"/>
      <c r="Y249" s="243"/>
      <c r="Z249" s="243"/>
      <c r="AA249" s="243"/>
      <c r="AB249" s="243"/>
      <c r="AC249" s="243"/>
      <c r="AD249" s="243"/>
      <c r="AE249" s="243"/>
      <c r="AF249" s="243"/>
      <c r="AG249" s="243"/>
    </row>
    <row r="250" spans="6:33">
      <c r="F250" s="535"/>
      <c r="G250" s="535"/>
      <c r="H250" s="535"/>
      <c r="I250" s="535"/>
      <c r="J250" s="535"/>
      <c r="K250" s="557"/>
      <c r="L250" s="557"/>
      <c r="M250" s="541"/>
      <c r="N250" s="541"/>
      <c r="O250" s="243"/>
      <c r="P250" s="243"/>
      <c r="Q250" s="337"/>
      <c r="R250" s="243"/>
      <c r="Y250" s="243"/>
      <c r="Z250" s="243"/>
      <c r="AA250" s="243"/>
      <c r="AB250" s="243"/>
      <c r="AC250" s="243"/>
      <c r="AD250" s="243"/>
      <c r="AE250" s="243"/>
      <c r="AF250" s="243"/>
      <c r="AG250" s="243"/>
    </row>
    <row r="251" spans="6:33">
      <c r="F251" s="535"/>
      <c r="G251" s="535"/>
      <c r="H251" s="535"/>
      <c r="I251" s="535"/>
      <c r="J251" s="535"/>
      <c r="K251" s="541"/>
      <c r="L251" s="541"/>
      <c r="M251" s="541"/>
      <c r="N251" s="541"/>
      <c r="O251" s="243"/>
      <c r="P251" s="243"/>
      <c r="Q251" s="243"/>
      <c r="R251" s="243"/>
      <c r="Y251" s="243"/>
      <c r="Z251" s="243"/>
      <c r="AA251" s="243"/>
      <c r="AB251" s="243"/>
      <c r="AC251" s="243"/>
      <c r="AD251" s="243"/>
      <c r="AE251" s="243"/>
      <c r="AF251" s="243"/>
      <c r="AG251" s="243"/>
    </row>
    <row r="252" spans="6:33">
      <c r="F252" s="542"/>
      <c r="G252" s="543"/>
      <c r="H252" s="575"/>
      <c r="I252" s="575"/>
      <c r="J252" s="575"/>
      <c r="K252" s="532"/>
      <c r="L252" s="532"/>
      <c r="M252" s="532"/>
      <c r="N252" s="532"/>
      <c r="O252" s="243"/>
      <c r="P252" s="243"/>
      <c r="Q252" s="243"/>
      <c r="R252" s="243"/>
      <c r="Y252" s="243"/>
      <c r="Z252" s="243"/>
      <c r="AA252" s="243"/>
      <c r="AB252" s="243"/>
      <c r="AC252" s="243"/>
      <c r="AD252" s="243"/>
      <c r="AE252" s="243"/>
      <c r="AF252" s="243"/>
      <c r="AG252" s="243"/>
    </row>
    <row r="253" spans="6:33">
      <c r="F253" s="542"/>
      <c r="G253" s="542"/>
      <c r="H253" s="575"/>
      <c r="I253" s="575"/>
      <c r="J253" s="575"/>
      <c r="K253" s="355"/>
      <c r="L253" s="532"/>
      <c r="M253" s="355"/>
      <c r="N253" s="532"/>
      <c r="O253" s="243"/>
      <c r="P253" s="245"/>
      <c r="Q253" s="243"/>
      <c r="R253" s="243"/>
      <c r="Y253" s="243"/>
      <c r="Z253" s="243"/>
      <c r="AA253" s="243"/>
      <c r="AB253" s="243"/>
      <c r="AC253" s="243"/>
      <c r="AD253" s="243"/>
      <c r="AE253" s="243"/>
      <c r="AF253" s="243"/>
      <c r="AG253" s="243"/>
    </row>
    <row r="254" spans="6:33">
      <c r="F254" s="542"/>
      <c r="G254" s="542"/>
      <c r="H254" s="575"/>
      <c r="I254" s="575"/>
      <c r="J254" s="575"/>
      <c r="K254" s="355"/>
      <c r="L254" s="532"/>
      <c r="M254" s="355"/>
      <c r="N254" s="532"/>
      <c r="O254" s="243"/>
      <c r="P254" s="245"/>
      <c r="Q254" s="243"/>
      <c r="R254" s="243"/>
      <c r="Y254" s="243"/>
      <c r="Z254" s="243"/>
      <c r="AA254" s="243"/>
      <c r="AB254" s="243"/>
      <c r="AC254" s="243"/>
      <c r="AD254" s="243"/>
      <c r="AE254" s="243"/>
      <c r="AF254" s="243"/>
      <c r="AG254" s="243"/>
    </row>
    <row r="255" spans="6:33">
      <c r="F255" s="542"/>
      <c r="G255" s="543"/>
      <c r="H255" s="575"/>
      <c r="I255" s="575"/>
      <c r="J255" s="575"/>
      <c r="K255" s="355"/>
      <c r="L255" s="532"/>
      <c r="M255" s="355"/>
      <c r="N255" s="532"/>
      <c r="O255" s="243"/>
      <c r="P255" s="245"/>
      <c r="Q255" s="243"/>
      <c r="R255" s="243"/>
      <c r="Y255" s="243"/>
      <c r="Z255" s="243"/>
      <c r="AA255" s="243"/>
      <c r="AB255" s="243"/>
      <c r="AC255" s="243"/>
      <c r="AD255" s="243"/>
      <c r="AE255" s="243"/>
      <c r="AF255" s="243"/>
      <c r="AG255" s="243"/>
    </row>
    <row r="256" spans="6:33">
      <c r="F256" s="542"/>
      <c r="G256" s="543"/>
      <c r="H256" s="596"/>
      <c r="I256" s="596"/>
      <c r="J256" s="596"/>
      <c r="K256" s="532"/>
      <c r="L256" s="532"/>
      <c r="M256" s="532"/>
      <c r="N256" s="532"/>
      <c r="O256" s="243"/>
      <c r="P256" s="243"/>
      <c r="Q256" s="243"/>
      <c r="R256" s="243"/>
      <c r="Y256" s="243"/>
      <c r="Z256" s="243"/>
      <c r="AA256" s="243"/>
      <c r="AB256" s="243"/>
      <c r="AC256" s="243"/>
      <c r="AD256" s="243"/>
      <c r="AE256" s="243"/>
      <c r="AF256" s="243"/>
      <c r="AG256" s="243"/>
    </row>
    <row r="257" spans="6:33">
      <c r="F257" s="542"/>
      <c r="G257" s="543"/>
      <c r="H257" s="596"/>
      <c r="I257" s="596"/>
      <c r="J257" s="596"/>
      <c r="K257" s="532"/>
      <c r="L257" s="532"/>
      <c r="M257" s="532"/>
      <c r="N257" s="532"/>
      <c r="O257" s="243"/>
      <c r="P257" s="243"/>
      <c r="Q257" s="243"/>
      <c r="R257" s="243"/>
      <c r="Y257" s="243"/>
      <c r="Z257" s="243"/>
      <c r="AA257" s="243"/>
      <c r="AB257" s="243"/>
      <c r="AC257" s="243"/>
      <c r="AD257" s="243"/>
      <c r="AE257" s="243"/>
      <c r="AF257" s="243"/>
      <c r="AG257" s="243"/>
    </row>
    <row r="258" spans="6:33">
      <c r="F258" s="542"/>
      <c r="G258" s="543"/>
      <c r="H258" s="596"/>
      <c r="I258" s="596"/>
      <c r="J258" s="596"/>
      <c r="K258" s="532"/>
      <c r="L258" s="532"/>
      <c r="M258" s="532"/>
      <c r="N258" s="532"/>
      <c r="Y258" s="243"/>
      <c r="Z258" s="243"/>
      <c r="AA258" s="243"/>
      <c r="AB258" s="243"/>
      <c r="AC258" s="243"/>
      <c r="AD258" s="243"/>
      <c r="AE258" s="243"/>
      <c r="AF258" s="243"/>
      <c r="AG258" s="243"/>
    </row>
    <row r="259" spans="6:33">
      <c r="F259" s="542"/>
      <c r="G259" s="543"/>
      <c r="H259" s="575"/>
      <c r="I259" s="575"/>
      <c r="J259" s="575"/>
      <c r="K259" s="532"/>
      <c r="L259" s="532"/>
      <c r="M259" s="532"/>
      <c r="N259" s="532"/>
      <c r="Y259" s="243"/>
      <c r="Z259" s="243"/>
      <c r="AA259" s="243"/>
      <c r="AB259" s="243"/>
      <c r="AC259" s="243"/>
      <c r="AD259" s="243"/>
      <c r="AE259" s="243"/>
      <c r="AF259" s="243"/>
      <c r="AG259" s="243"/>
    </row>
    <row r="260" spans="6:33">
      <c r="F260" s="542"/>
      <c r="G260" s="543"/>
      <c r="H260" s="557"/>
      <c r="I260" s="557"/>
      <c r="J260" s="557"/>
      <c r="K260" s="544"/>
      <c r="L260" s="355"/>
      <c r="M260" s="544"/>
      <c r="N260" s="355"/>
      <c r="Y260" s="243"/>
      <c r="Z260" s="243"/>
      <c r="AA260" s="243"/>
      <c r="AB260" s="243"/>
      <c r="AC260" s="243"/>
      <c r="AD260" s="243"/>
      <c r="AE260" s="243"/>
      <c r="AF260" s="243"/>
      <c r="AG260" s="243"/>
    </row>
    <row r="261" spans="6:33">
      <c r="F261" s="542"/>
      <c r="G261" s="543"/>
      <c r="H261" s="243"/>
      <c r="I261" s="243"/>
      <c r="J261" s="243"/>
      <c r="K261" s="493"/>
      <c r="L261" s="243"/>
      <c r="M261" s="243"/>
      <c r="N261" s="243"/>
    </row>
    <row r="262" spans="6:33">
      <c r="F262" s="542"/>
      <c r="G262" s="543"/>
      <c r="H262" s="557"/>
      <c r="I262" s="557"/>
      <c r="J262" s="557"/>
      <c r="K262" s="243"/>
      <c r="L262" s="540"/>
      <c r="M262" s="540"/>
      <c r="N262" s="243"/>
    </row>
    <row r="263" spans="6:33">
      <c r="H263" s="535"/>
      <c r="I263" s="535"/>
      <c r="J263" s="535"/>
      <c r="K263" s="557"/>
      <c r="L263" s="557"/>
      <c r="M263" s="541"/>
      <c r="N263" s="541"/>
    </row>
    <row r="264" spans="6:33">
      <c r="H264" s="535"/>
      <c r="I264" s="535"/>
      <c r="J264" s="535"/>
      <c r="K264" s="541"/>
      <c r="L264" s="541"/>
      <c r="M264" s="541"/>
      <c r="N264" s="541"/>
    </row>
    <row r="265" spans="6:33">
      <c r="H265" s="575"/>
      <c r="I265" s="575"/>
      <c r="J265" s="575"/>
      <c r="K265" s="532"/>
      <c r="L265" s="532"/>
      <c r="M265" s="532"/>
      <c r="N265" s="532"/>
    </row>
    <row r="266" spans="6:33">
      <c r="H266" s="575"/>
      <c r="I266" s="575"/>
      <c r="J266" s="575"/>
      <c r="K266" s="355"/>
      <c r="L266" s="532"/>
      <c r="M266" s="355"/>
      <c r="N266" s="532"/>
    </row>
    <row r="267" spans="6:33">
      <c r="H267" s="575"/>
      <c r="I267" s="575"/>
      <c r="J267" s="575"/>
      <c r="K267" s="355"/>
      <c r="L267" s="532"/>
      <c r="M267" s="355"/>
      <c r="N267" s="532"/>
    </row>
    <row r="268" spans="6:33">
      <c r="H268" s="575"/>
      <c r="I268" s="575"/>
      <c r="J268" s="575"/>
      <c r="K268" s="355"/>
      <c r="L268" s="532"/>
      <c r="M268" s="355"/>
      <c r="N268" s="532"/>
    </row>
    <row r="269" spans="6:33">
      <c r="H269" s="575"/>
      <c r="I269" s="575"/>
      <c r="J269" s="575"/>
      <c r="K269" s="355"/>
      <c r="L269" s="532"/>
      <c r="M269" s="355"/>
      <c r="N269" s="532"/>
    </row>
    <row r="270" spans="6:33">
      <c r="H270" s="596"/>
      <c r="I270" s="596"/>
      <c r="J270" s="596"/>
      <c r="K270" s="532"/>
      <c r="L270" s="532"/>
      <c r="M270" s="532"/>
      <c r="N270" s="532"/>
    </row>
    <row r="271" spans="6:33">
      <c r="H271" s="596"/>
      <c r="I271" s="596"/>
      <c r="J271" s="596"/>
      <c r="K271" s="532"/>
      <c r="L271" s="532"/>
      <c r="M271" s="532"/>
      <c r="N271" s="532"/>
    </row>
    <row r="272" spans="6:33">
      <c r="H272" s="596"/>
      <c r="I272" s="596"/>
      <c r="J272" s="596"/>
      <c r="K272" s="532"/>
      <c r="L272" s="532"/>
      <c r="M272" s="532"/>
      <c r="N272" s="532"/>
    </row>
    <row r="273" spans="8:14">
      <c r="H273" s="596"/>
      <c r="I273" s="596"/>
      <c r="J273" s="596"/>
      <c r="K273" s="532"/>
      <c r="L273" s="532"/>
      <c r="M273" s="532"/>
      <c r="N273" s="532"/>
    </row>
    <row r="274" spans="8:14">
      <c r="H274" s="575"/>
      <c r="I274" s="575"/>
      <c r="J274" s="575"/>
      <c r="K274" s="532"/>
      <c r="L274" s="532"/>
      <c r="M274" s="532"/>
      <c r="N274" s="532"/>
    </row>
    <row r="275" spans="8:14">
      <c r="H275" s="557"/>
      <c r="I275" s="557"/>
      <c r="J275" s="557"/>
      <c r="K275" s="544"/>
      <c r="L275" s="355"/>
      <c r="M275" s="544"/>
      <c r="N275" s="355"/>
    </row>
    <row r="276" spans="8:14">
      <c r="H276" s="243"/>
      <c r="I276" s="243"/>
      <c r="J276" s="243"/>
      <c r="K276" s="243"/>
      <c r="L276" s="243"/>
      <c r="M276" s="243"/>
      <c r="N276" s="243"/>
    </row>
    <row r="277" spans="8:14">
      <c r="H277" s="557"/>
      <c r="I277" s="557"/>
      <c r="J277" s="557"/>
      <c r="K277" s="243"/>
      <c r="L277" s="540"/>
      <c r="M277" s="540"/>
      <c r="N277" s="243"/>
    </row>
    <row r="278" spans="8:14">
      <c r="H278" s="535"/>
      <c r="I278" s="535"/>
      <c r="J278" s="535"/>
      <c r="K278" s="557"/>
      <c r="L278" s="557"/>
      <c r="M278" s="541"/>
      <c r="N278" s="541"/>
    </row>
    <row r="279" spans="8:14">
      <c r="H279" s="535"/>
      <c r="I279" s="535"/>
      <c r="J279" s="535"/>
      <c r="K279" s="541"/>
      <c r="L279" s="541"/>
      <c r="M279" s="541"/>
      <c r="N279" s="541"/>
    </row>
    <row r="280" spans="8:14">
      <c r="H280" s="575"/>
      <c r="I280" s="575"/>
      <c r="J280" s="575"/>
      <c r="K280" s="532"/>
      <c r="L280" s="532"/>
      <c r="M280" s="532"/>
      <c r="N280" s="532"/>
    </row>
    <row r="281" spans="8:14">
      <c r="H281" s="575"/>
      <c r="I281" s="575"/>
      <c r="J281" s="575"/>
      <c r="K281" s="355"/>
      <c r="L281" s="532"/>
      <c r="M281" s="355"/>
      <c r="N281" s="532"/>
    </row>
    <row r="282" spans="8:14">
      <c r="H282" s="575"/>
      <c r="I282" s="575"/>
      <c r="J282" s="575"/>
      <c r="K282" s="355"/>
      <c r="L282" s="532"/>
      <c r="M282" s="355"/>
      <c r="N282" s="532"/>
    </row>
    <row r="283" spans="8:14">
      <c r="H283" s="575"/>
      <c r="I283" s="575"/>
      <c r="J283" s="575"/>
      <c r="K283" s="355"/>
      <c r="L283" s="532"/>
      <c r="M283" s="355"/>
      <c r="N283" s="532"/>
    </row>
    <row r="284" spans="8:14">
      <c r="H284" s="575"/>
      <c r="I284" s="575"/>
      <c r="J284" s="575"/>
      <c r="K284" s="355"/>
      <c r="L284" s="532"/>
      <c r="M284" s="355"/>
      <c r="N284" s="532"/>
    </row>
    <row r="285" spans="8:14">
      <c r="H285" s="596"/>
      <c r="I285" s="596"/>
      <c r="J285" s="596"/>
      <c r="K285" s="532"/>
      <c r="L285" s="532"/>
      <c r="M285" s="532"/>
      <c r="N285" s="532"/>
    </row>
    <row r="286" spans="8:14">
      <c r="H286" s="596"/>
      <c r="I286" s="596"/>
      <c r="J286" s="596"/>
      <c r="K286" s="532"/>
      <c r="L286" s="532"/>
      <c r="M286" s="532"/>
      <c r="N286" s="532"/>
    </row>
    <row r="287" spans="8:14">
      <c r="H287" s="596"/>
      <c r="I287" s="596"/>
      <c r="J287" s="596"/>
      <c r="K287" s="532"/>
      <c r="L287" s="532"/>
      <c r="M287" s="532"/>
      <c r="N287" s="532"/>
    </row>
    <row r="288" spans="8:14">
      <c r="H288" s="596"/>
      <c r="I288" s="596"/>
      <c r="J288" s="596"/>
      <c r="K288" s="532"/>
      <c r="L288" s="532"/>
      <c r="M288" s="532"/>
      <c r="N288" s="532"/>
    </row>
    <row r="289" spans="8:14">
      <c r="H289" s="575"/>
      <c r="I289" s="575"/>
      <c r="J289" s="575"/>
      <c r="K289" s="532"/>
      <c r="L289" s="532"/>
      <c r="M289" s="532"/>
      <c r="N289" s="532"/>
    </row>
    <row r="290" spans="8:14">
      <c r="H290" s="557"/>
      <c r="I290" s="557"/>
      <c r="J290" s="557"/>
      <c r="K290" s="544"/>
      <c r="L290" s="545"/>
      <c r="M290" s="544"/>
      <c r="N290" s="355"/>
    </row>
    <row r="291" spans="8:14">
      <c r="H291" s="243"/>
      <c r="I291" s="243"/>
      <c r="J291" s="243"/>
      <c r="K291" s="243"/>
      <c r="L291" s="243"/>
      <c r="M291" s="243"/>
      <c r="N291" s="243"/>
    </row>
    <row r="292" spans="8:14">
      <c r="H292" s="557"/>
      <c r="I292" s="557"/>
      <c r="J292" s="557"/>
      <c r="K292" s="243"/>
      <c r="L292" s="540"/>
      <c r="M292" s="540"/>
      <c r="N292" s="243"/>
    </row>
    <row r="293" spans="8:14">
      <c r="H293" s="535"/>
      <c r="I293" s="535"/>
      <c r="J293" s="535"/>
      <c r="K293" s="557"/>
      <c r="L293" s="557"/>
      <c r="M293" s="541"/>
      <c r="N293" s="541"/>
    </row>
    <row r="294" spans="8:14">
      <c r="H294" s="535"/>
      <c r="I294" s="535"/>
      <c r="J294" s="535"/>
      <c r="K294" s="541"/>
      <c r="L294" s="541"/>
      <c r="M294" s="541"/>
      <c r="N294" s="541"/>
    </row>
    <row r="295" spans="8:14">
      <c r="H295" s="575"/>
      <c r="I295" s="575"/>
      <c r="J295" s="575"/>
      <c r="K295" s="532"/>
      <c r="L295" s="532"/>
      <c r="M295" s="532"/>
      <c r="N295" s="532"/>
    </row>
    <row r="296" spans="8:14">
      <c r="H296" s="575"/>
      <c r="I296" s="575"/>
      <c r="J296" s="575"/>
      <c r="K296" s="355"/>
      <c r="L296" s="532"/>
      <c r="M296" s="355"/>
      <c r="N296" s="532"/>
    </row>
    <row r="297" spans="8:14">
      <c r="H297" s="575"/>
      <c r="I297" s="575"/>
      <c r="J297" s="575"/>
      <c r="K297" s="355"/>
      <c r="L297" s="532"/>
      <c r="M297" s="355"/>
      <c r="N297" s="532"/>
    </row>
    <row r="298" spans="8:14">
      <c r="H298" s="575"/>
      <c r="I298" s="575"/>
      <c r="J298" s="575"/>
      <c r="K298" s="355"/>
      <c r="L298" s="532"/>
      <c r="M298" s="355"/>
      <c r="N298" s="532"/>
    </row>
    <row r="299" spans="8:14">
      <c r="H299" s="575"/>
      <c r="I299" s="575"/>
      <c r="J299" s="575"/>
      <c r="K299" s="355"/>
      <c r="L299" s="532"/>
      <c r="M299" s="355"/>
      <c r="N299" s="532"/>
    </row>
    <row r="300" spans="8:14">
      <c r="H300" s="596"/>
      <c r="I300" s="596"/>
      <c r="J300" s="596"/>
      <c r="K300" s="532"/>
      <c r="L300" s="532"/>
      <c r="M300" s="532"/>
      <c r="N300" s="532"/>
    </row>
    <row r="301" spans="8:14">
      <c r="H301" s="596"/>
      <c r="I301" s="596"/>
      <c r="J301" s="596"/>
      <c r="K301" s="532"/>
      <c r="L301" s="532"/>
      <c r="M301" s="532"/>
      <c r="N301" s="532"/>
    </row>
    <row r="302" spans="8:14">
      <c r="H302" s="596"/>
      <c r="I302" s="596"/>
      <c r="J302" s="596"/>
      <c r="K302" s="532"/>
      <c r="L302" s="532"/>
      <c r="M302" s="532"/>
      <c r="N302" s="532"/>
    </row>
    <row r="303" spans="8:14">
      <c r="H303" s="596"/>
      <c r="I303" s="596"/>
      <c r="J303" s="596"/>
      <c r="K303" s="532"/>
      <c r="L303" s="532"/>
      <c r="M303" s="532"/>
      <c r="N303" s="532"/>
    </row>
    <row r="304" spans="8:14">
      <c r="H304" s="575"/>
      <c r="I304" s="575"/>
      <c r="J304" s="575"/>
      <c r="K304" s="532"/>
      <c r="L304" s="532"/>
      <c r="M304" s="532"/>
      <c r="N304" s="532"/>
    </row>
    <row r="305" spans="8:14">
      <c r="H305" s="557"/>
      <c r="I305" s="557"/>
      <c r="J305" s="557"/>
      <c r="K305" s="544"/>
      <c r="L305" s="545"/>
      <c r="M305" s="544"/>
      <c r="N305" s="355"/>
    </row>
    <row r="306" spans="8:14">
      <c r="H306" s="243"/>
      <c r="I306" s="243"/>
      <c r="J306" s="243"/>
      <c r="K306" s="243"/>
      <c r="L306" s="243"/>
      <c r="M306" s="243"/>
      <c r="N306" s="243"/>
    </row>
  </sheetData>
  <sheetProtection selectLockedCells="1" selectUnlockedCells="1"/>
  <mergeCells count="178">
    <mergeCell ref="K293:L293"/>
    <mergeCell ref="H295:J295"/>
    <mergeCell ref="H296:J296"/>
    <mergeCell ref="H297:J297"/>
    <mergeCell ref="H298:J298"/>
    <mergeCell ref="H299:J299"/>
    <mergeCell ref="H300:J300"/>
    <mergeCell ref="H301:J301"/>
    <mergeCell ref="H302:J302"/>
    <mergeCell ref="H303:J303"/>
    <mergeCell ref="H304:J304"/>
    <mergeCell ref="H305:J305"/>
    <mergeCell ref="F175:G175"/>
    <mergeCell ref="H175:I177"/>
    <mergeCell ref="F176:G176"/>
    <mergeCell ref="H178:I178"/>
    <mergeCell ref="H179:I179"/>
    <mergeCell ref="F182:G182"/>
    <mergeCell ref="H182:I184"/>
    <mergeCell ref="F183:G183"/>
    <mergeCell ref="H185:I185"/>
    <mergeCell ref="H186:I186"/>
    <mergeCell ref="H292:J292"/>
    <mergeCell ref="H286:J286"/>
    <mergeCell ref="H287:J287"/>
    <mergeCell ref="H288:J288"/>
    <mergeCell ref="H289:J289"/>
    <mergeCell ref="H290:J290"/>
    <mergeCell ref="H284:J284"/>
    <mergeCell ref="H285:J285"/>
    <mergeCell ref="H255:J255"/>
    <mergeCell ref="H256:J256"/>
    <mergeCell ref="H257:J257"/>
    <mergeCell ref="H258:J258"/>
    <mergeCell ref="H259:J259"/>
    <mergeCell ref="H277:J277"/>
    <mergeCell ref="H254:J254"/>
    <mergeCell ref="AM77:AN78"/>
    <mergeCell ref="AM79:AN79"/>
    <mergeCell ref="AM80:AN80"/>
    <mergeCell ref="AK82:AL82"/>
    <mergeCell ref="AK83:AL83"/>
    <mergeCell ref="AM82:AN84"/>
    <mergeCell ref="AM85:AN85"/>
    <mergeCell ref="AM86:AN86"/>
    <mergeCell ref="AE189:AF189"/>
    <mergeCell ref="H253:J253"/>
    <mergeCell ref="AE140:AF140"/>
    <mergeCell ref="H173:I173"/>
    <mergeCell ref="H163:I165"/>
    <mergeCell ref="H166:I166"/>
    <mergeCell ref="H167:I167"/>
    <mergeCell ref="H169:I171"/>
    <mergeCell ref="H172:I172"/>
    <mergeCell ref="P103:Q103"/>
    <mergeCell ref="AE219:AF219"/>
    <mergeCell ref="AQ40:AR40"/>
    <mergeCell ref="AQ69:AR69"/>
    <mergeCell ref="AQ70:AR72"/>
    <mergeCell ref="AQ74:AR74"/>
    <mergeCell ref="AQ75:AR75"/>
    <mergeCell ref="Q91:R91"/>
    <mergeCell ref="Q94:R94"/>
    <mergeCell ref="U94:U96"/>
    <mergeCell ref="V94:V96"/>
    <mergeCell ref="Q95:R95"/>
    <mergeCell ref="AM74:AN74"/>
    <mergeCell ref="AM75:AN75"/>
    <mergeCell ref="AK70:AL70"/>
    <mergeCell ref="AK71:AL71"/>
    <mergeCell ref="AO70:AP72"/>
    <mergeCell ref="AO74:AP74"/>
    <mergeCell ref="AO75:AP75"/>
    <mergeCell ref="AM40:AN40"/>
    <mergeCell ref="AO40:AP40"/>
    <mergeCell ref="AM69:AN69"/>
    <mergeCell ref="AO69:AP69"/>
    <mergeCell ref="AM70:AN72"/>
    <mergeCell ref="AK77:AL77"/>
    <mergeCell ref="AK66:AL66"/>
    <mergeCell ref="K278:L278"/>
    <mergeCell ref="H280:J280"/>
    <mergeCell ref="H281:J281"/>
    <mergeCell ref="H282:J282"/>
    <mergeCell ref="H283:J283"/>
    <mergeCell ref="H274:J274"/>
    <mergeCell ref="H275:J275"/>
    <mergeCell ref="H271:J271"/>
    <mergeCell ref="H273:J273"/>
    <mergeCell ref="K263:L263"/>
    <mergeCell ref="H265:J265"/>
    <mergeCell ref="H266:J266"/>
    <mergeCell ref="H268:J268"/>
    <mergeCell ref="H267:J267"/>
    <mergeCell ref="H269:J269"/>
    <mergeCell ref="H270:J270"/>
    <mergeCell ref="H272:J272"/>
    <mergeCell ref="H260:J260"/>
    <mergeCell ref="H262:J262"/>
    <mergeCell ref="K250:L250"/>
    <mergeCell ref="H252:J252"/>
    <mergeCell ref="F230:G230"/>
    <mergeCell ref="F229:G229"/>
    <mergeCell ref="H249:J249"/>
    <mergeCell ref="Q44:R44"/>
    <mergeCell ref="Q73:R73"/>
    <mergeCell ref="C122:F122"/>
    <mergeCell ref="K99:L99"/>
    <mergeCell ref="K94:N94"/>
    <mergeCell ref="O124:O126"/>
    <mergeCell ref="C102:E102"/>
    <mergeCell ref="C104:F104"/>
    <mergeCell ref="C107:C110"/>
    <mergeCell ref="C112:C115"/>
    <mergeCell ref="C151:C156"/>
    <mergeCell ref="C124:C127"/>
    <mergeCell ref="C130:C133"/>
    <mergeCell ref="F163:G163"/>
    <mergeCell ref="F164:G164"/>
    <mergeCell ref="F169:G169"/>
    <mergeCell ref="F170:G170"/>
    <mergeCell ref="E2:F2"/>
    <mergeCell ref="Q8:R9"/>
    <mergeCell ref="S8:S10"/>
    <mergeCell ref="T8:T10"/>
    <mergeCell ref="U8:U10"/>
    <mergeCell ref="I13:I15"/>
    <mergeCell ref="Q41:R41"/>
    <mergeCell ref="F238:G238"/>
    <mergeCell ref="I247:L247"/>
    <mergeCell ref="AE38:AF38"/>
    <mergeCell ref="AE51:AF51"/>
    <mergeCell ref="AE26:AF26"/>
    <mergeCell ref="AE37:AF37"/>
    <mergeCell ref="V8:V10"/>
    <mergeCell ref="A11:I11"/>
    <mergeCell ref="AE11:AF11"/>
    <mergeCell ref="AE12:AF12"/>
    <mergeCell ref="Q25:R25"/>
    <mergeCell ref="AE25:AF25"/>
    <mergeCell ref="U44:U46"/>
    <mergeCell ref="Z105:AA105"/>
    <mergeCell ref="F86:G86"/>
    <mergeCell ref="K86:L86"/>
    <mergeCell ref="C158:C163"/>
    <mergeCell ref="F87:G87"/>
    <mergeCell ref="K87:L87"/>
    <mergeCell ref="AE75:AF75"/>
    <mergeCell ref="AE73:AF73"/>
    <mergeCell ref="K97:L97"/>
    <mergeCell ref="V119:V121"/>
    <mergeCell ref="K122:L122"/>
    <mergeCell ref="M110:M112"/>
    <mergeCell ref="M135:M137"/>
    <mergeCell ref="AE52:AF52"/>
    <mergeCell ref="V44:V46"/>
    <mergeCell ref="Q45:R45"/>
    <mergeCell ref="Q53:R53"/>
    <mergeCell ref="AE62:AF62"/>
    <mergeCell ref="AQ63:AR63"/>
    <mergeCell ref="AQ64:AR64"/>
    <mergeCell ref="AM66:AN68"/>
    <mergeCell ref="AO66:AP68"/>
    <mergeCell ref="AK67:AL67"/>
    <mergeCell ref="AQ56:AR56"/>
    <mergeCell ref="AQ57:AR57"/>
    <mergeCell ref="AQ62:AR62"/>
    <mergeCell ref="AO62:AP62"/>
    <mergeCell ref="AM63:AN63"/>
    <mergeCell ref="AO63:AP63"/>
    <mergeCell ref="AM64:AN64"/>
    <mergeCell ref="AO64:AP64"/>
    <mergeCell ref="AM56:AN56"/>
    <mergeCell ref="AO56:AP56"/>
    <mergeCell ref="AM57:AN57"/>
    <mergeCell ref="AO57:AP57"/>
    <mergeCell ref="AQ66:AR68"/>
    <mergeCell ref="AM62:AN62"/>
  </mergeCells>
  <dataValidations count="1">
    <dataValidation type="whole" operator="greaterThanOrEqual" allowBlank="1" showInputMessage="1" showErrorMessage="1" error="Numero de dependentes igual ou superior a zero" sqref="C90:C91" xr:uid="{00000000-0002-0000-0700-000000000000}">
      <formula1>0</formula1>
    </dataValidation>
  </dataValidation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showGridLines="0" showRowColHeaders="0" tabSelected="1" zoomScale="70" zoomScaleNormal="70" workbookViewId="0">
      <selection activeCell="R14" sqref="R14"/>
    </sheetView>
  </sheetViews>
  <sheetFormatPr defaultColWidth="9.1796875" defaultRowHeight="14"/>
  <cols>
    <col min="1" max="16384" width="9.1796875" style="40"/>
  </cols>
  <sheetData/>
  <sheetProtection algorithmName="SHA-1" hashValue="XlIMyPmuSYhc+968ckhBY8T5eYU=" saltValue="3rzUEpF3TGYCgi89Wdjlvg==" spinCount="100000" sheet="1" objects="1" scenarios="1" selectLockedCells="1" selectUnlockedCell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autoPageBreaks="0" fitToPage="1"/>
  </sheetPr>
  <dimension ref="A1:P86"/>
  <sheetViews>
    <sheetView showRowColHeaders="0" zoomScale="80" zoomScaleNormal="80" zoomScaleSheetLayoutView="100" workbookViewId="0">
      <pane ySplit="4" topLeftCell="A5" activePane="bottomLeft" state="frozen"/>
      <selection sqref="A1:E1"/>
      <selection pane="bottomLeft" activeCell="F8" sqref="F8:G8"/>
    </sheetView>
  </sheetViews>
  <sheetFormatPr defaultColWidth="9.1796875" defaultRowHeight="13"/>
  <cols>
    <col min="1" max="1" width="19.26953125" style="16" customWidth="1"/>
    <col min="2" max="2" width="13" style="229" customWidth="1"/>
    <col min="3" max="3" width="1.26953125" style="229" customWidth="1"/>
    <col min="4" max="4" width="46.26953125" style="16" customWidth="1"/>
    <col min="5" max="5" width="3.26953125" style="16" customWidth="1"/>
    <col min="6" max="6" width="13.54296875" style="16" customWidth="1"/>
    <col min="7" max="9" width="16.453125" style="16" customWidth="1"/>
    <col min="10" max="10" width="2.453125" style="16" customWidth="1"/>
    <col min="11" max="11" width="1.453125" style="16" customWidth="1"/>
    <col min="12" max="12" width="32" style="16" hidden="1" customWidth="1"/>
    <col min="13" max="13" width="14.26953125" style="16" customWidth="1"/>
    <col min="14" max="14" width="4.453125" style="16" customWidth="1"/>
    <col min="15" max="15" width="9.7265625" style="16" bestFit="1" customWidth="1"/>
    <col min="16" max="16" width="14.26953125" style="16" bestFit="1" customWidth="1"/>
    <col min="17" max="16384" width="9.1796875" style="16"/>
  </cols>
  <sheetData>
    <row r="1" spans="1:16" s="209" customFormat="1" ht="30" customHeight="1">
      <c r="A1" s="77"/>
      <c r="B1" s="78"/>
      <c r="C1" s="7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208"/>
    </row>
    <row r="2" spans="1:16" s="211" customFormat="1" ht="30" customHeight="1">
      <c r="A2" s="79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210"/>
      <c r="N2" s="210"/>
    </row>
    <row r="3" spans="1:16" s="211" customFormat="1" ht="30" customHeight="1">
      <c r="A3" s="79"/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210"/>
      <c r="N3" s="210"/>
    </row>
    <row r="4" spans="1:16" s="209" customFormat="1" ht="30" customHeight="1">
      <c r="A4" s="80"/>
      <c r="B4" s="81"/>
      <c r="C4" s="81"/>
      <c r="D4" s="68"/>
      <c r="E4" s="68"/>
      <c r="F4" s="68"/>
      <c r="G4" s="82"/>
      <c r="H4" s="82"/>
      <c r="I4" s="82"/>
      <c r="J4" s="68"/>
      <c r="K4" s="68"/>
      <c r="L4" s="68"/>
      <c r="M4" s="68"/>
      <c r="N4" s="68"/>
      <c r="O4" s="68"/>
      <c r="P4" s="208"/>
    </row>
    <row r="5" spans="1:16" s="17" customFormat="1" ht="15" customHeight="1">
      <c r="B5" s="212"/>
      <c r="C5" s="212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16"/>
    </row>
    <row r="6" spans="1:16" s="17" customFormat="1" ht="24" customHeight="1">
      <c r="B6" s="83" t="s">
        <v>11</v>
      </c>
      <c r="C6" s="83"/>
      <c r="D6" s="84" t="s">
        <v>12</v>
      </c>
      <c r="E6" s="84"/>
      <c r="F6" s="85"/>
      <c r="G6" s="85"/>
      <c r="H6" s="85"/>
      <c r="I6" s="85"/>
      <c r="J6" s="85"/>
      <c r="K6" s="85"/>
      <c r="L6" s="85"/>
      <c r="M6" s="85"/>
      <c r="N6" s="85"/>
      <c r="O6" s="86"/>
    </row>
    <row r="7" spans="1:16" s="17" customFormat="1" ht="8.25" customHeight="1">
      <c r="B7" s="618"/>
      <c r="C7" s="202"/>
      <c r="D7" s="87"/>
      <c r="E7" s="87"/>
      <c r="F7" s="88"/>
      <c r="G7" s="89"/>
      <c r="H7" s="89"/>
      <c r="I7" s="89"/>
      <c r="J7" s="89"/>
      <c r="K7" s="89"/>
      <c r="L7" s="89"/>
      <c r="M7" s="89"/>
      <c r="N7" s="90"/>
      <c r="O7" s="86"/>
    </row>
    <row r="8" spans="1:16" s="18" customFormat="1" ht="24.5" customHeight="1">
      <c r="B8" s="619"/>
      <c r="C8" s="203"/>
      <c r="D8" s="91" t="s">
        <v>3</v>
      </c>
      <c r="E8" s="91"/>
      <c r="F8" s="625"/>
      <c r="G8" s="626"/>
      <c r="H8" s="90"/>
      <c r="I8" s="90"/>
      <c r="J8" s="90"/>
      <c r="K8" s="90"/>
      <c r="L8" s="90"/>
      <c r="M8" s="90"/>
      <c r="N8" s="90"/>
      <c r="O8" s="92"/>
    </row>
    <row r="9" spans="1:16" s="18" customFormat="1" ht="7.5" hidden="1" customHeight="1">
      <c r="B9" s="619"/>
      <c r="C9" s="203"/>
      <c r="D9" s="91"/>
      <c r="E9" s="91"/>
      <c r="F9" s="215"/>
      <c r="G9" s="215"/>
      <c r="H9" s="90"/>
      <c r="I9" s="90"/>
      <c r="J9" s="90"/>
      <c r="K9" s="90"/>
      <c r="L9" s="90"/>
      <c r="M9" s="90"/>
      <c r="N9" s="90"/>
      <c r="O9" s="92"/>
    </row>
    <row r="10" spans="1:16" s="18" customFormat="1" ht="24.75" hidden="1" customHeight="1">
      <c r="B10" s="619"/>
      <c r="C10" s="203"/>
      <c r="D10" s="91" t="s">
        <v>106</v>
      </c>
      <c r="E10" s="91"/>
      <c r="F10" s="625"/>
      <c r="G10" s="626"/>
      <c r="H10" s="90"/>
      <c r="I10" s="90"/>
      <c r="J10" s="90"/>
      <c r="K10" s="90"/>
      <c r="L10" s="90"/>
      <c r="M10" s="90"/>
      <c r="N10" s="90"/>
      <c r="O10" s="92"/>
    </row>
    <row r="11" spans="1:16" s="18" customFormat="1" ht="7.5" customHeight="1">
      <c r="B11" s="619"/>
      <c r="C11" s="203"/>
      <c r="D11" s="91"/>
      <c r="E11" s="91"/>
      <c r="F11" s="215"/>
      <c r="G11" s="216"/>
      <c r="H11" s="90"/>
      <c r="I11" s="90"/>
      <c r="J11" s="90"/>
      <c r="K11" s="90"/>
      <c r="L11" s="90"/>
      <c r="M11" s="90"/>
      <c r="N11" s="90"/>
      <c r="O11" s="92"/>
    </row>
    <row r="12" spans="1:16" s="18" customFormat="1" ht="21.5" customHeight="1">
      <c r="B12" s="619"/>
      <c r="C12" s="203"/>
      <c r="D12" s="93" t="s">
        <v>129</v>
      </c>
      <c r="E12" s="93"/>
      <c r="F12" s="98">
        <v>0</v>
      </c>
      <c r="G12" s="90"/>
      <c r="H12" s="90"/>
      <c r="I12" s="90"/>
      <c r="J12" s="90"/>
      <c r="K12" s="90"/>
      <c r="L12" s="90"/>
      <c r="M12" s="90"/>
      <c r="N12" s="90"/>
      <c r="O12" s="92"/>
    </row>
    <row r="13" spans="1:16" s="18" customFormat="1" ht="7.5" customHeight="1">
      <c r="B13" s="619"/>
      <c r="C13" s="203"/>
      <c r="D13" s="93"/>
      <c r="E13" s="93"/>
      <c r="F13" s="215"/>
      <c r="G13" s="90"/>
      <c r="H13" s="90"/>
      <c r="I13" s="90"/>
      <c r="J13" s="90"/>
      <c r="K13" s="90"/>
      <c r="L13" s="90"/>
      <c r="M13" s="90"/>
      <c r="N13" s="90"/>
      <c r="O13" s="92"/>
    </row>
    <row r="14" spans="1:16" s="19" customFormat="1" ht="21.75" customHeight="1">
      <c r="B14" s="619"/>
      <c r="C14" s="203"/>
      <c r="D14" s="94" t="s">
        <v>130</v>
      </c>
      <c r="E14" s="94"/>
      <c r="F14" s="98">
        <v>0</v>
      </c>
      <c r="G14" s="95"/>
      <c r="H14" s="93"/>
      <c r="I14" s="93"/>
      <c r="J14" s="90"/>
      <c r="K14" s="93"/>
      <c r="L14" s="93"/>
      <c r="M14" s="93"/>
      <c r="N14" s="90"/>
      <c r="O14" s="96"/>
    </row>
    <row r="15" spans="1:16" s="19" customFormat="1" ht="7.5" customHeight="1">
      <c r="B15" s="203"/>
      <c r="C15" s="203"/>
      <c r="D15" s="94"/>
      <c r="E15" s="94"/>
      <c r="F15" s="215"/>
      <c r="G15" s="95"/>
      <c r="H15" s="93"/>
      <c r="I15" s="93"/>
      <c r="J15" s="90"/>
      <c r="K15" s="93"/>
      <c r="L15" s="93"/>
      <c r="M15" s="93"/>
      <c r="N15" s="90"/>
      <c r="O15" s="96"/>
    </row>
    <row r="16" spans="1:16" s="19" customFormat="1" ht="21.75" customHeight="1">
      <c r="B16" s="203"/>
      <c r="C16" s="203"/>
      <c r="D16" s="94" t="s">
        <v>93</v>
      </c>
      <c r="E16" s="94"/>
      <c r="F16" s="98">
        <v>0</v>
      </c>
      <c r="G16" s="95"/>
      <c r="H16" s="93"/>
      <c r="I16" s="93"/>
      <c r="J16" s="90"/>
      <c r="K16" s="93"/>
      <c r="L16" s="93"/>
      <c r="M16" s="93"/>
      <c r="N16" s="90"/>
      <c r="O16" s="96"/>
    </row>
    <row r="17" spans="2:15" s="19" customFormat="1" ht="7.5" customHeight="1">
      <c r="B17" s="203"/>
      <c r="C17" s="203"/>
      <c r="D17" s="94"/>
      <c r="E17" s="94"/>
      <c r="F17" s="215"/>
      <c r="G17" s="95"/>
      <c r="H17" s="93"/>
      <c r="I17" s="93"/>
      <c r="J17" s="90"/>
      <c r="K17" s="93"/>
      <c r="L17" s="93"/>
      <c r="M17" s="93"/>
      <c r="N17" s="90"/>
      <c r="O17" s="96"/>
    </row>
    <row r="18" spans="2:15" s="19" customFormat="1" ht="21.75" customHeight="1">
      <c r="B18" s="203"/>
      <c r="C18" s="203"/>
      <c r="D18" s="185" t="s">
        <v>113</v>
      </c>
      <c r="E18" s="97"/>
      <c r="F18" s="98"/>
      <c r="G18" s="95"/>
      <c r="H18" s="93"/>
      <c r="I18" s="93"/>
      <c r="J18" s="90"/>
      <c r="K18" s="93"/>
      <c r="L18" s="93"/>
      <c r="M18" s="93"/>
      <c r="N18" s="90"/>
      <c r="O18" s="96"/>
    </row>
    <row r="19" spans="2:15" s="19" customFormat="1" ht="7.5" customHeight="1">
      <c r="B19" s="203"/>
      <c r="C19" s="203"/>
      <c r="D19" s="97"/>
      <c r="E19" s="97"/>
      <c r="F19" s="95"/>
      <c r="G19" s="95"/>
      <c r="H19" s="93"/>
      <c r="I19" s="93"/>
      <c r="J19" s="90"/>
      <c r="K19" s="93"/>
      <c r="L19" s="93"/>
      <c r="M19" s="93"/>
      <c r="N19" s="90"/>
      <c r="O19" s="96"/>
    </row>
    <row r="20" spans="2:15" s="19" customFormat="1" ht="21" hidden="1" customHeight="1">
      <c r="B20" s="203"/>
      <c r="C20" s="203"/>
      <c r="D20" s="185" t="s">
        <v>114</v>
      </c>
      <c r="E20" s="97"/>
      <c r="F20" s="98"/>
      <c r="G20" s="95"/>
      <c r="H20" s="93"/>
      <c r="I20" s="93"/>
      <c r="J20" s="90"/>
      <c r="K20" s="93"/>
      <c r="L20" s="93"/>
      <c r="M20" s="93"/>
      <c r="N20" s="90"/>
      <c r="O20" s="96"/>
    </row>
    <row r="21" spans="2:15" s="19" customFormat="1" ht="13.5" customHeight="1">
      <c r="B21" s="203"/>
      <c r="C21" s="203"/>
      <c r="D21" s="99"/>
      <c r="E21" s="99"/>
      <c r="F21" s="93"/>
      <c r="G21" s="95"/>
      <c r="H21" s="93"/>
      <c r="I21" s="93"/>
      <c r="J21" s="90"/>
      <c r="K21" s="93"/>
      <c r="L21" s="93"/>
      <c r="M21" s="93"/>
      <c r="N21" s="90"/>
      <c r="O21" s="96"/>
    </row>
    <row r="22" spans="2:15" s="20" customFormat="1" ht="8.25" customHeight="1">
      <c r="B22" s="100"/>
      <c r="C22" s="100"/>
      <c r="D22" s="101"/>
      <c r="E22" s="101"/>
      <c r="F22" s="101"/>
      <c r="G22" s="620"/>
      <c r="H22" s="620"/>
      <c r="I22" s="620"/>
      <c r="J22" s="620"/>
      <c r="K22" s="102"/>
      <c r="L22" s="204"/>
      <c r="M22" s="101"/>
      <c r="N22" s="101"/>
      <c r="O22" s="103"/>
    </row>
    <row r="23" spans="2:15" s="21" customFormat="1" ht="24" customHeight="1">
      <c r="B23" s="104" t="s">
        <v>14</v>
      </c>
      <c r="C23" s="104"/>
      <c r="D23" s="105" t="s">
        <v>13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6"/>
    </row>
    <row r="24" spans="2:15" ht="21.75" customHeight="1">
      <c r="B24" s="621" t="s">
        <v>137</v>
      </c>
      <c r="C24" s="107"/>
      <c r="D24" s="90"/>
      <c r="E24" s="90"/>
      <c r="F24" s="90"/>
      <c r="G24" s="624" t="s">
        <v>63</v>
      </c>
      <c r="H24" s="624"/>
      <c r="I24" s="108"/>
      <c r="J24" s="108"/>
      <c r="K24" s="108"/>
      <c r="L24" s="109" t="s">
        <v>64</v>
      </c>
      <c r="M24" s="90"/>
      <c r="N24" s="90"/>
      <c r="O24" s="86"/>
    </row>
    <row r="25" spans="2:15" ht="16.5" customHeight="1">
      <c r="B25" s="622"/>
      <c r="C25" s="110"/>
      <c r="D25" s="178" t="s">
        <v>138</v>
      </c>
      <c r="E25" s="90"/>
      <c r="F25" s="90"/>
      <c r="G25" s="606"/>
      <c r="H25" s="607"/>
      <c r="I25" s="217"/>
      <c r="J25" s="218"/>
      <c r="K25" s="218"/>
      <c r="L25" s="111"/>
      <c r="M25" s="90"/>
      <c r="N25" s="90"/>
      <c r="O25" s="86"/>
    </row>
    <row r="26" spans="2:15" ht="5.25" customHeight="1">
      <c r="B26" s="622"/>
      <c r="C26" s="110"/>
      <c r="D26" s="90"/>
      <c r="E26" s="90"/>
      <c r="F26" s="90"/>
      <c r="G26" s="90"/>
      <c r="H26" s="90"/>
      <c r="I26" s="90"/>
      <c r="J26" s="90"/>
      <c r="K26" s="90"/>
      <c r="L26" s="112"/>
      <c r="M26" s="90"/>
      <c r="N26" s="90"/>
      <c r="O26" s="86"/>
    </row>
    <row r="27" spans="2:15" ht="9.75" customHeight="1">
      <c r="B27" s="623"/>
      <c r="C27" s="113"/>
      <c r="D27" s="114"/>
      <c r="E27" s="114"/>
      <c r="F27" s="114"/>
      <c r="G27" s="114"/>
      <c r="H27" s="114"/>
      <c r="I27" s="114"/>
      <c r="J27" s="114"/>
      <c r="K27" s="114"/>
      <c r="L27" s="115"/>
      <c r="M27" s="114"/>
      <c r="N27" s="114"/>
      <c r="O27" s="86"/>
    </row>
    <row r="28" spans="2:15" ht="9" customHeight="1">
      <c r="B28" s="621" t="s">
        <v>139</v>
      </c>
      <c r="C28" s="107"/>
      <c r="D28" s="90"/>
      <c r="E28" s="90"/>
      <c r="F28" s="90"/>
      <c r="G28" s="90"/>
      <c r="H28" s="90"/>
      <c r="I28" s="90"/>
      <c r="J28" s="90"/>
      <c r="K28" s="90"/>
      <c r="L28" s="112"/>
      <c r="M28" s="90"/>
      <c r="N28" s="90"/>
      <c r="O28" s="86"/>
    </row>
    <row r="29" spans="2:15" ht="16" customHeight="1">
      <c r="B29" s="621"/>
      <c r="C29" s="107"/>
      <c r="D29" s="178" t="s">
        <v>83</v>
      </c>
      <c r="E29" s="90"/>
      <c r="F29" s="90"/>
      <c r="G29" s="606"/>
      <c r="H29" s="607"/>
      <c r="I29" s="217"/>
      <c r="J29" s="90"/>
      <c r="K29" s="90"/>
      <c r="L29" s="111"/>
      <c r="M29" s="90"/>
      <c r="N29" s="90"/>
      <c r="O29" s="86"/>
    </row>
    <row r="30" spans="2:15" ht="5.25" customHeight="1">
      <c r="B30" s="621"/>
      <c r="C30" s="107"/>
      <c r="D30" s="90"/>
      <c r="E30" s="90"/>
      <c r="F30" s="90"/>
      <c r="G30" s="90"/>
      <c r="H30" s="90"/>
      <c r="I30" s="90"/>
      <c r="J30" s="90"/>
      <c r="K30" s="90"/>
      <c r="L30" s="112"/>
      <c r="M30" s="90"/>
      <c r="N30" s="90"/>
      <c r="O30" s="86"/>
    </row>
    <row r="31" spans="2:15" ht="9.5" customHeight="1">
      <c r="B31" s="107"/>
      <c r="C31" s="107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86"/>
    </row>
    <row r="32" spans="2:15" ht="9" customHeight="1">
      <c r="B32" s="116"/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86"/>
    </row>
    <row r="33" spans="2:15" s="21" customFormat="1" ht="24" customHeight="1">
      <c r="B33" s="118" t="s">
        <v>16</v>
      </c>
      <c r="C33" s="118"/>
      <c r="D33" s="119" t="s">
        <v>111</v>
      </c>
      <c r="E33" s="119"/>
      <c r="F33" s="120"/>
      <c r="G33" s="634"/>
      <c r="H33" s="634"/>
      <c r="I33" s="121"/>
      <c r="J33" s="632"/>
      <c r="K33" s="632"/>
      <c r="L33" s="632"/>
      <c r="M33" s="632"/>
      <c r="N33" s="121"/>
      <c r="O33" s="122"/>
    </row>
    <row r="34" spans="2:15" ht="9" customHeight="1">
      <c r="B34" s="630" t="s">
        <v>17</v>
      </c>
      <c r="C34" s="205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86"/>
    </row>
    <row r="35" spans="2:15" ht="16" customHeight="1">
      <c r="B35" s="631"/>
      <c r="C35" s="123"/>
      <c r="D35" s="124" t="s">
        <v>110</v>
      </c>
      <c r="E35" s="124"/>
      <c r="F35" s="90"/>
      <c r="G35" s="606"/>
      <c r="H35" s="607"/>
      <c r="I35" s="219"/>
      <c r="J35" s="125"/>
      <c r="K35" s="125"/>
      <c r="L35" s="90"/>
      <c r="M35" s="90"/>
      <c r="N35" s="90"/>
      <c r="O35" s="86"/>
    </row>
    <row r="36" spans="2:15" ht="3" customHeight="1">
      <c r="B36" s="631"/>
      <c r="C36" s="123"/>
      <c r="D36" s="124"/>
      <c r="E36" s="124"/>
      <c r="F36" s="90"/>
      <c r="G36" s="219"/>
      <c r="H36" s="219"/>
      <c r="I36" s="219"/>
      <c r="J36" s="125"/>
      <c r="K36" s="125"/>
      <c r="L36" s="90"/>
      <c r="M36" s="90"/>
      <c r="N36" s="90"/>
      <c r="O36" s="86"/>
    </row>
    <row r="37" spans="2:15" ht="16" customHeight="1">
      <c r="B37" s="631"/>
      <c r="C37" s="123"/>
      <c r="D37" s="179" t="s">
        <v>155</v>
      </c>
      <c r="E37" s="124"/>
      <c r="F37" s="90"/>
      <c r="G37" s="606"/>
      <c r="H37" s="607"/>
      <c r="I37" s="219"/>
      <c r="J37" s="125"/>
      <c r="K37" s="125"/>
      <c r="L37" s="90"/>
      <c r="M37" s="90"/>
      <c r="N37" s="90"/>
      <c r="O37" s="86"/>
    </row>
    <row r="38" spans="2:15" ht="3" customHeight="1">
      <c r="B38" s="631"/>
      <c r="C38" s="123"/>
      <c r="D38" s="124"/>
      <c r="E38" s="124"/>
      <c r="F38" s="90"/>
      <c r="G38" s="90"/>
      <c r="H38" s="127"/>
      <c r="I38" s="127"/>
      <c r="J38" s="127"/>
      <c r="K38" s="127"/>
      <c r="L38" s="127"/>
      <c r="M38" s="90"/>
      <c r="N38" s="90"/>
      <c r="O38" s="86"/>
    </row>
    <row r="39" spans="2:15" ht="18" customHeight="1">
      <c r="B39" s="631"/>
      <c r="C39" s="123"/>
      <c r="D39" s="179" t="s">
        <v>181</v>
      </c>
      <c r="E39" s="124"/>
      <c r="F39" s="90"/>
      <c r="G39" s="90"/>
      <c r="H39" s="127"/>
      <c r="I39" s="127"/>
      <c r="J39" s="127"/>
      <c r="K39" s="127"/>
      <c r="L39" s="127"/>
      <c r="M39" s="90"/>
      <c r="N39" s="90"/>
      <c r="O39" s="86"/>
    </row>
    <row r="40" spans="2:15" ht="16" customHeight="1">
      <c r="B40" s="631"/>
      <c r="C40" s="123"/>
      <c r="D40" s="126" t="s">
        <v>134</v>
      </c>
      <c r="E40" s="126"/>
      <c r="F40" s="90"/>
      <c r="G40" s="186"/>
      <c r="H40" s="90"/>
      <c r="I40" s="90"/>
      <c r="J40" s="125"/>
      <c r="K40" s="90"/>
      <c r="L40" s="90"/>
      <c r="M40" s="90"/>
      <c r="N40" s="90"/>
      <c r="O40" s="86"/>
    </row>
    <row r="41" spans="2:15" ht="3" customHeight="1">
      <c r="B41" s="631"/>
      <c r="C41" s="123"/>
      <c r="D41" s="126"/>
      <c r="E41" s="126"/>
      <c r="F41" s="90"/>
      <c r="G41" s="90"/>
      <c r="H41" s="90"/>
      <c r="I41" s="90"/>
      <c r="J41" s="90"/>
      <c r="K41" s="90"/>
      <c r="L41" s="90"/>
      <c r="M41" s="90"/>
      <c r="N41" s="90"/>
      <c r="O41" s="86"/>
    </row>
    <row r="42" spans="2:15" ht="16" customHeight="1">
      <c r="B42" s="631"/>
      <c r="C42" s="123"/>
      <c r="D42" s="126" t="s">
        <v>21</v>
      </c>
      <c r="E42" s="126"/>
      <c r="F42" s="90"/>
      <c r="G42" s="606"/>
      <c r="H42" s="607"/>
      <c r="I42" s="219"/>
      <c r="J42" s="125"/>
      <c r="K42" s="125"/>
      <c r="L42" s="90"/>
      <c r="M42" s="90"/>
      <c r="N42" s="90"/>
      <c r="O42" s="86"/>
    </row>
    <row r="43" spans="2:15" ht="6" customHeight="1">
      <c r="B43" s="631"/>
      <c r="C43" s="123"/>
      <c r="D43" s="124"/>
      <c r="E43" s="124"/>
      <c r="F43" s="90"/>
      <c r="G43" s="90"/>
      <c r="H43" s="90"/>
      <c r="I43" s="90"/>
      <c r="J43" s="90"/>
      <c r="K43" s="90"/>
      <c r="L43" s="90"/>
      <c r="M43" s="90"/>
      <c r="N43" s="90"/>
      <c r="O43" s="86"/>
    </row>
    <row r="44" spans="2:15" ht="16" customHeight="1">
      <c r="B44" s="631"/>
      <c r="C44" s="123"/>
      <c r="D44" s="179" t="s">
        <v>145</v>
      </c>
      <c r="E44" s="124"/>
      <c r="F44" s="90"/>
      <c r="G44" s="606"/>
      <c r="H44" s="607"/>
      <c r="I44" s="219"/>
      <c r="J44" s="125"/>
      <c r="K44" s="125"/>
      <c r="L44" s="90"/>
      <c r="M44" s="90"/>
      <c r="N44" s="90"/>
      <c r="O44" s="86"/>
    </row>
    <row r="45" spans="2:15" ht="3.65" customHeight="1">
      <c r="B45" s="631"/>
      <c r="C45" s="123"/>
      <c r="D45" s="124"/>
      <c r="E45" s="124"/>
      <c r="F45" s="90"/>
      <c r="G45" s="91"/>
      <c r="H45" s="90"/>
      <c r="I45" s="90"/>
      <c r="J45" s="90"/>
      <c r="K45" s="90"/>
      <c r="L45" s="90"/>
      <c r="M45" s="90"/>
      <c r="N45" s="90"/>
      <c r="O45" s="86"/>
    </row>
    <row r="46" spans="2:15" ht="15" customHeight="1">
      <c r="B46" s="631"/>
      <c r="C46" s="123"/>
      <c r="D46" s="124" t="s">
        <v>115</v>
      </c>
      <c r="E46" s="124"/>
      <c r="F46" s="90"/>
      <c r="G46" s="606"/>
      <c r="H46" s="607"/>
      <c r="I46" s="219"/>
      <c r="J46" s="125"/>
      <c r="K46" s="125"/>
      <c r="L46" s="90"/>
      <c r="M46" s="90"/>
      <c r="N46" s="90"/>
      <c r="O46" s="86"/>
    </row>
    <row r="47" spans="2:15" ht="3.65" customHeight="1">
      <c r="B47" s="631"/>
      <c r="C47" s="123"/>
      <c r="D47" s="124"/>
      <c r="E47" s="124"/>
      <c r="F47" s="90"/>
      <c r="G47" s="90"/>
      <c r="H47" s="90"/>
      <c r="I47" s="90"/>
      <c r="J47" s="90"/>
      <c r="K47" s="90"/>
      <c r="L47" s="90"/>
      <c r="M47" s="90"/>
      <c r="N47" s="90"/>
      <c r="O47" s="86"/>
    </row>
    <row r="48" spans="2:15" ht="16" customHeight="1">
      <c r="B48" s="631"/>
      <c r="C48" s="123"/>
      <c r="D48" s="124" t="s">
        <v>7</v>
      </c>
      <c r="E48" s="124"/>
      <c r="F48" s="90"/>
      <c r="G48" s="606"/>
      <c r="H48" s="607"/>
      <c r="I48" s="219"/>
      <c r="J48" s="125"/>
      <c r="K48" s="125"/>
      <c r="L48" s="90"/>
      <c r="M48" s="90"/>
      <c r="N48" s="90"/>
      <c r="O48" s="86"/>
    </row>
    <row r="49" spans="2:15" ht="3.5" customHeight="1">
      <c r="B49" s="631"/>
      <c r="C49" s="123"/>
      <c r="D49" s="124"/>
      <c r="E49" s="124"/>
      <c r="F49" s="90"/>
      <c r="G49" s="90"/>
      <c r="H49" s="90"/>
      <c r="I49" s="90"/>
      <c r="J49" s="128"/>
      <c r="K49" s="125"/>
      <c r="L49" s="90"/>
      <c r="M49" s="90"/>
      <c r="N49" s="90"/>
      <c r="O49" s="86"/>
    </row>
    <row r="50" spans="2:15" ht="9" customHeight="1">
      <c r="B50" s="633"/>
      <c r="C50" s="205"/>
      <c r="D50" s="124"/>
      <c r="E50" s="124"/>
      <c r="F50" s="90"/>
      <c r="G50" s="90"/>
      <c r="H50" s="90"/>
      <c r="I50" s="90"/>
      <c r="J50" s="90"/>
      <c r="K50" s="90"/>
      <c r="L50" s="90"/>
      <c r="M50" s="90"/>
      <c r="N50" s="90"/>
      <c r="O50" s="86"/>
    </row>
    <row r="51" spans="2:15" ht="3.65" customHeight="1">
      <c r="B51" s="633"/>
      <c r="C51" s="205"/>
      <c r="D51" s="124"/>
      <c r="E51" s="124"/>
      <c r="F51" s="90"/>
      <c r="G51" s="90"/>
      <c r="H51" s="90"/>
      <c r="I51" s="90"/>
      <c r="J51" s="90"/>
      <c r="K51" s="90"/>
      <c r="L51" s="90"/>
      <c r="M51" s="90"/>
      <c r="N51" s="90"/>
      <c r="O51" s="86"/>
    </row>
    <row r="52" spans="2:15" ht="14.25" customHeight="1">
      <c r="B52" s="633"/>
      <c r="C52" s="205"/>
      <c r="D52" s="124" t="s">
        <v>8</v>
      </c>
      <c r="E52" s="124"/>
      <c r="F52" s="90"/>
      <c r="G52" s="90"/>
      <c r="H52" s="90"/>
      <c r="I52" s="90"/>
      <c r="J52" s="90"/>
      <c r="K52" s="90"/>
      <c r="L52" s="90"/>
      <c r="M52" s="90"/>
      <c r="N52" s="90"/>
      <c r="O52" s="86"/>
    </row>
    <row r="53" spans="2:15" ht="4" customHeight="1">
      <c r="B53" s="633"/>
      <c r="C53" s="205"/>
      <c r="D53" s="124"/>
      <c r="E53" s="124"/>
      <c r="F53" s="90"/>
      <c r="G53" s="90"/>
      <c r="H53" s="90"/>
      <c r="I53" s="90"/>
      <c r="J53" s="90"/>
      <c r="K53" s="90"/>
      <c r="L53" s="90"/>
      <c r="M53" s="90"/>
      <c r="N53" s="90"/>
      <c r="O53" s="86"/>
    </row>
    <row r="54" spans="2:15" ht="15.75" customHeight="1">
      <c r="B54" s="633"/>
      <c r="C54" s="205"/>
      <c r="D54" s="180" t="s">
        <v>63</v>
      </c>
      <c r="E54" s="126"/>
      <c r="F54" s="90"/>
      <c r="G54" s="606"/>
      <c r="H54" s="607"/>
      <c r="I54" s="219"/>
      <c r="J54" s="129"/>
      <c r="K54" s="129"/>
      <c r="L54" s="90"/>
      <c r="M54" s="90"/>
      <c r="N54" s="90"/>
      <c r="O54" s="86"/>
    </row>
    <row r="55" spans="2:15" ht="4" customHeight="1">
      <c r="B55" s="633"/>
      <c r="C55" s="205"/>
      <c r="D55" s="126"/>
      <c r="E55" s="126"/>
      <c r="F55" s="90"/>
      <c r="G55" s="129"/>
      <c r="H55" s="129"/>
      <c r="I55" s="129"/>
      <c r="J55" s="129"/>
      <c r="K55" s="129"/>
      <c r="L55" s="90"/>
      <c r="M55" s="90"/>
      <c r="N55" s="90"/>
      <c r="O55" s="86"/>
    </row>
    <row r="56" spans="2:15" ht="15.75" hidden="1" customHeight="1">
      <c r="B56" s="633"/>
      <c r="C56" s="205"/>
      <c r="D56" s="180" t="s">
        <v>64</v>
      </c>
      <c r="E56" s="126"/>
      <c r="F56" s="90"/>
      <c r="G56" s="604"/>
      <c r="H56" s="605"/>
      <c r="I56" s="220"/>
      <c r="J56" s="129"/>
      <c r="K56" s="129"/>
      <c r="L56" s="90"/>
      <c r="M56" s="90"/>
      <c r="N56" s="90"/>
      <c r="O56" s="86"/>
    </row>
    <row r="57" spans="2:15" ht="3.65" customHeight="1">
      <c r="B57" s="633"/>
      <c r="C57" s="205"/>
      <c r="D57" s="124"/>
      <c r="E57" s="124"/>
      <c r="F57" s="90"/>
      <c r="G57" s="90"/>
      <c r="H57" s="90"/>
      <c r="I57" s="90"/>
      <c r="J57" s="90"/>
      <c r="K57" s="90"/>
      <c r="L57" s="90"/>
      <c r="M57" s="90"/>
      <c r="N57" s="90"/>
      <c r="O57" s="86"/>
    </row>
    <row r="58" spans="2:15" ht="16" customHeight="1">
      <c r="B58" s="633"/>
      <c r="C58" s="205"/>
      <c r="D58" s="124" t="s">
        <v>9</v>
      </c>
      <c r="E58" s="124"/>
      <c r="F58" s="90"/>
      <c r="G58" s="606"/>
      <c r="H58" s="607"/>
      <c r="I58" s="219"/>
      <c r="J58" s="129"/>
      <c r="K58" s="129"/>
      <c r="L58" s="90"/>
      <c r="M58" s="90"/>
      <c r="N58" s="90"/>
      <c r="O58" s="86"/>
    </row>
    <row r="59" spans="2:15" ht="12" customHeight="1">
      <c r="B59" s="633"/>
      <c r="C59" s="205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86"/>
    </row>
    <row r="60" spans="2:15" ht="0.75" customHeight="1">
      <c r="B60" s="205"/>
      <c r="C60" s="205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17"/>
      <c r="O60" s="117"/>
    </row>
    <row r="61" spans="2:15">
      <c r="B61" s="116"/>
      <c r="C61" s="116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86"/>
    </row>
    <row r="62" spans="2:15" ht="15" customHeight="1">
      <c r="B62" s="131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 ht="35.25" customHeight="1">
      <c r="B63" s="163"/>
      <c r="C63" s="163"/>
      <c r="D63" s="629" t="str">
        <f>IF('BIG SIMULATOR'!C86="","Falta preencher dados",""&amp;'BIG SIMULATOR'!C86&amp;""&amp;IF('BIG SIMULATOR'!C87=1,"",", "&amp;'BIG SIMULATOR'!C97)&amp;""&amp;", "&amp;IF('BIG SIMULATOR'!C90&gt;1,""&amp;'BIG SIMULATOR'!C90&amp;" filhos",IF('BIG SIMULATOR'!C90=1,""&amp;'BIG SIMULATOR'!C90&amp;" filho","sem filhos")))&amp;", "&amp;IF('BIG SIMULATOR'!C91=0," sem ascendentes",IF('BIG SIMULATOR'!C91=1,""&amp;'BIG SIMULATOR'!C91&amp;" ascendente",""&amp;'BIG SIMULATOR'!C91&amp;" ascendentes"))</f>
        <v>0, sem filhos,  sem ascendentes</v>
      </c>
      <c r="E63" s="629"/>
      <c r="F63" s="629"/>
      <c r="G63" s="629"/>
      <c r="H63" s="629"/>
      <c r="I63" s="629"/>
      <c r="J63" s="629"/>
      <c r="K63" s="159"/>
      <c r="L63" s="159"/>
      <c r="M63" s="159"/>
      <c r="N63" s="159"/>
      <c r="O63" s="160"/>
    </row>
    <row r="64" spans="2:15" ht="6" customHeight="1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86"/>
    </row>
    <row r="65" spans="1:16" s="22" customFormat="1" ht="15.5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4"/>
      <c r="O65" s="134"/>
    </row>
    <row r="66" spans="1:16" ht="19.5" customHeight="1">
      <c r="B66" s="135"/>
      <c r="C66" s="136"/>
      <c r="D66" s="137" t="s">
        <v>10</v>
      </c>
      <c r="E66" s="615">
        <v>2019</v>
      </c>
      <c r="F66" s="616"/>
      <c r="G66" s="138">
        <v>2020</v>
      </c>
      <c r="H66" s="139"/>
      <c r="I66" s="140"/>
      <c r="J66" s="86"/>
      <c r="K66" s="86"/>
      <c r="L66" s="86"/>
      <c r="M66" s="86"/>
      <c r="N66" s="141"/>
      <c r="O66" s="141"/>
      <c r="P66" s="221"/>
    </row>
    <row r="67" spans="1:16">
      <c r="B67" s="135"/>
      <c r="C67" s="136"/>
      <c r="D67" s="142" t="s">
        <v>10</v>
      </c>
      <c r="E67" s="627">
        <f>IFERROR(+'BIG SIMULATOR'!$M$90,0)</f>
        <v>0</v>
      </c>
      <c r="F67" s="628"/>
      <c r="G67" s="143">
        <f>IFERROR(+'BIG SIMULATOR'!$M$90,0)</f>
        <v>0</v>
      </c>
      <c r="H67" s="144"/>
      <c r="I67" s="145"/>
      <c r="J67" s="86"/>
      <c r="K67" s="146"/>
      <c r="L67" s="86"/>
      <c r="M67" s="86"/>
      <c r="N67" s="141"/>
      <c r="O67" s="141"/>
      <c r="P67" s="221"/>
    </row>
    <row r="68" spans="1:16">
      <c r="B68" s="135"/>
      <c r="C68" s="136"/>
      <c r="D68" s="147" t="s">
        <v>0</v>
      </c>
      <c r="E68" s="602">
        <f>'BIG SIMULATOR'!G44</f>
        <v>0</v>
      </c>
      <c r="F68" s="603"/>
      <c r="G68" s="148">
        <f>'BIG SIMULATOR'!H44</f>
        <v>0</v>
      </c>
      <c r="H68" s="149"/>
      <c r="I68" s="150"/>
      <c r="J68" s="86"/>
      <c r="K68" s="86"/>
      <c r="L68" s="146"/>
      <c r="M68" s="146"/>
      <c r="N68" s="151"/>
      <c r="O68" s="23"/>
      <c r="P68" s="221"/>
    </row>
    <row r="69" spans="1:16">
      <c r="A69" s="222"/>
      <c r="B69" s="161"/>
      <c r="C69" s="162"/>
      <c r="D69" s="183" t="s">
        <v>163</v>
      </c>
      <c r="E69" s="200"/>
      <c r="F69" s="201"/>
      <c r="G69" s="148"/>
      <c r="H69" s="149"/>
      <c r="I69" s="150"/>
      <c r="J69" s="86"/>
      <c r="K69" s="86"/>
      <c r="L69" s="86"/>
      <c r="M69" s="86"/>
      <c r="N69" s="24"/>
      <c r="O69" s="141"/>
      <c r="P69" s="221"/>
    </row>
    <row r="70" spans="1:16">
      <c r="B70" s="132"/>
      <c r="C70" s="116"/>
      <c r="D70" s="184" t="s">
        <v>218</v>
      </c>
      <c r="E70" s="602">
        <f>'BIG SIMULATOR'!G47</f>
        <v>0</v>
      </c>
      <c r="F70" s="603"/>
      <c r="G70" s="148">
        <f>'BIG SIMULATOR'!H47</f>
        <v>0</v>
      </c>
      <c r="H70" s="149"/>
      <c r="I70" s="150"/>
      <c r="J70" s="86"/>
      <c r="K70" s="86"/>
      <c r="L70" s="86"/>
      <c r="M70" s="86"/>
      <c r="N70" s="24"/>
      <c r="O70" s="141"/>
      <c r="P70" s="221"/>
    </row>
    <row r="71" spans="1:16">
      <c r="B71" s="132"/>
      <c r="C71" s="116"/>
      <c r="D71" s="184" t="s">
        <v>217</v>
      </c>
      <c r="E71" s="602">
        <f>'BIG SIMULATOR'!G48</f>
        <v>0</v>
      </c>
      <c r="F71" s="603"/>
      <c r="G71" s="148">
        <f>+'BIG SIMULATOR'!H48</f>
        <v>0</v>
      </c>
      <c r="H71" s="149"/>
      <c r="I71" s="150"/>
      <c r="J71" s="86"/>
      <c r="K71" s="86"/>
      <c r="L71" s="86"/>
      <c r="M71" s="86"/>
      <c r="N71" s="24"/>
      <c r="O71" s="141"/>
      <c r="P71" s="221"/>
    </row>
    <row r="72" spans="1:16">
      <c r="B72" s="132"/>
      <c r="C72" s="116"/>
      <c r="D72" s="184" t="s">
        <v>153</v>
      </c>
      <c r="E72" s="602">
        <f>'BIG SIMULATOR'!G55</f>
        <v>0</v>
      </c>
      <c r="F72" s="603"/>
      <c r="G72" s="148">
        <f>'BIG SIMULATOR'!H55</f>
        <v>0</v>
      </c>
      <c r="H72" s="149"/>
      <c r="I72" s="150"/>
      <c r="J72" s="86"/>
      <c r="K72" s="86"/>
      <c r="L72" s="86"/>
      <c r="M72" s="86"/>
      <c r="N72" s="24"/>
      <c r="O72" s="141"/>
      <c r="P72" s="221"/>
    </row>
    <row r="73" spans="1:16" ht="14.25" customHeight="1">
      <c r="B73" s="132"/>
      <c r="C73" s="116"/>
      <c r="D73" s="184" t="s">
        <v>154</v>
      </c>
      <c r="E73" s="602">
        <f>'BIG SIMULATOR'!G58</f>
        <v>0</v>
      </c>
      <c r="F73" s="603"/>
      <c r="G73" s="148">
        <f>'BIG SIMULATOR'!H58</f>
        <v>0</v>
      </c>
      <c r="H73" s="223"/>
      <c r="I73" s="162"/>
      <c r="J73" s="86"/>
      <c r="K73" s="86"/>
      <c r="L73" s="146"/>
      <c r="M73" s="86"/>
      <c r="N73" s="141"/>
      <c r="O73" s="153"/>
      <c r="P73" s="221"/>
    </row>
    <row r="74" spans="1:16" ht="14.25" customHeight="1">
      <c r="B74" s="132"/>
      <c r="C74" s="116"/>
      <c r="D74" s="184" t="s">
        <v>162</v>
      </c>
      <c r="E74" s="602">
        <f>'BIG SIMULATOR'!G63</f>
        <v>0</v>
      </c>
      <c r="F74" s="603"/>
      <c r="G74" s="148">
        <f>'BIG SIMULATOR'!H63</f>
        <v>0</v>
      </c>
      <c r="H74" s="223"/>
      <c r="I74" s="162"/>
      <c r="J74" s="86"/>
      <c r="K74" s="86"/>
      <c r="L74" s="86"/>
      <c r="M74" s="86"/>
      <c r="N74" s="141"/>
      <c r="O74" s="153"/>
      <c r="P74" s="221"/>
    </row>
    <row r="75" spans="1:16" ht="14.25" customHeight="1">
      <c r="B75" s="132"/>
      <c r="C75" s="116"/>
      <c r="D75" s="184" t="s">
        <v>171</v>
      </c>
      <c r="E75" s="602">
        <f>+'BIG SIMULATOR'!G75</f>
        <v>0</v>
      </c>
      <c r="F75" s="603"/>
      <c r="G75" s="148">
        <f>+'BIG SIMULATOR'!H75</f>
        <v>0</v>
      </c>
      <c r="H75" s="223"/>
      <c r="I75" s="162"/>
      <c r="J75" s="86"/>
      <c r="K75" s="86"/>
      <c r="L75" s="86"/>
      <c r="M75" s="86"/>
      <c r="N75" s="141"/>
      <c r="O75" s="153"/>
      <c r="P75" s="221"/>
    </row>
    <row r="76" spans="1:16">
      <c r="B76" s="132"/>
      <c r="C76" s="116"/>
      <c r="D76" s="154" t="s">
        <v>184</v>
      </c>
      <c r="E76" s="611">
        <f>'BIG SIMULATOR'!G44-'BIG SIMULATOR'!G63-'BIG SIMULATOR'!G75</f>
        <v>0</v>
      </c>
      <c r="F76" s="612"/>
      <c r="G76" s="155">
        <f>'BIG SIMULATOR'!H44-'BIG SIMULATOR'!H63-'BIG SIMULATOR'!H75</f>
        <v>0</v>
      </c>
      <c r="H76" s="144"/>
      <c r="I76" s="145"/>
      <c r="J76" s="86"/>
      <c r="K76" s="86"/>
      <c r="L76" s="610"/>
      <c r="M76" s="610"/>
      <c r="N76" s="610"/>
      <c r="O76" s="610"/>
      <c r="P76" s="221"/>
    </row>
    <row r="77" spans="1:16">
      <c r="B77" s="132"/>
      <c r="C77" s="116"/>
      <c r="D77" s="152" t="s">
        <v>1</v>
      </c>
      <c r="E77" s="602">
        <f>'BIG SIMULATOR'!G80</f>
        <v>0</v>
      </c>
      <c r="F77" s="603"/>
      <c r="G77" s="148">
        <f>'BIG SIMULATOR'!H80</f>
        <v>0</v>
      </c>
      <c r="H77" s="149"/>
      <c r="I77" s="150"/>
      <c r="J77" s="146"/>
      <c r="K77" s="86"/>
      <c r="L77" s="610"/>
      <c r="M77" s="610"/>
      <c r="N77" s="610"/>
      <c r="O77" s="610"/>
      <c r="P77" s="221"/>
    </row>
    <row r="78" spans="1:16">
      <c r="B78" s="132"/>
      <c r="C78" s="116"/>
      <c r="D78" s="183" t="s">
        <v>211</v>
      </c>
      <c r="E78" s="615"/>
      <c r="F78" s="616"/>
      <c r="G78" s="148">
        <f>'BIG SIMULATOR'!H81</f>
        <v>0</v>
      </c>
      <c r="H78" s="149"/>
      <c r="I78" s="150"/>
      <c r="J78" s="86"/>
      <c r="K78" s="86"/>
      <c r="L78" s="199"/>
      <c r="M78" s="199"/>
      <c r="N78" s="199"/>
      <c r="O78" s="199"/>
      <c r="P78" s="221"/>
    </row>
    <row r="79" spans="1:16">
      <c r="B79" s="132"/>
      <c r="C79" s="116"/>
      <c r="D79" s="152" t="s">
        <v>2</v>
      </c>
      <c r="E79" s="613">
        <f>'BIG SIMULATOR'!G78</f>
        <v>0</v>
      </c>
      <c r="F79" s="614"/>
      <c r="G79" s="156">
        <f>'BIG SIMULATOR'!H78</f>
        <v>0</v>
      </c>
      <c r="H79" s="157"/>
      <c r="I79" s="158"/>
      <c r="J79" s="86"/>
      <c r="K79" s="86"/>
      <c r="L79" s="86"/>
      <c r="M79" s="86"/>
      <c r="N79" s="86"/>
      <c r="O79" s="86"/>
    </row>
    <row r="80" spans="1:16">
      <c r="B80" s="132"/>
      <c r="C80" s="132"/>
      <c r="D80" s="224"/>
      <c r="E80" s="224"/>
      <c r="F80" s="225"/>
      <c r="G80" s="225"/>
      <c r="H80" s="225"/>
      <c r="I80" s="225"/>
      <c r="J80" s="225"/>
      <c r="K80" s="225"/>
      <c r="L80" s="86"/>
      <c r="M80" s="86"/>
      <c r="N80" s="86"/>
      <c r="O80" s="86"/>
    </row>
    <row r="81" spans="2:15" ht="0.5" customHeight="1">
      <c r="B81" s="132"/>
      <c r="C81" s="132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 ht="14.25" customHeight="1">
      <c r="B82" s="608"/>
      <c r="C82" s="226"/>
      <c r="D82" s="227" t="s">
        <v>209</v>
      </c>
      <c r="E82" s="228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608"/>
      <c r="C83" s="22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6" spans="2:15">
      <c r="B86" s="609"/>
      <c r="C86" s="609"/>
      <c r="D86" s="609"/>
      <c r="E86" s="609"/>
      <c r="F86" s="609"/>
      <c r="G86" s="609"/>
      <c r="H86" s="609"/>
      <c r="I86" s="609"/>
      <c r="J86" s="609"/>
      <c r="K86" s="609"/>
      <c r="L86" s="609"/>
      <c r="M86" s="609"/>
    </row>
  </sheetData>
  <sheetProtection algorithmName="SHA-1" hashValue="YH13Qt37IRqSRlIO1mqZIRvRAzA=" saltValue="l6KD+xvh0DgtV9iPtaLNIA==" spinCount="100000" sheet="1" objects="1" scenarios="1" formatColumns="0" formatRows="0" selectLockedCells="1"/>
  <dataConsolidate/>
  <mergeCells count="40">
    <mergeCell ref="B28:B30"/>
    <mergeCell ref="E66:F66"/>
    <mergeCell ref="E67:F67"/>
    <mergeCell ref="G44:H44"/>
    <mergeCell ref="D63:J63"/>
    <mergeCell ref="B34:B49"/>
    <mergeCell ref="G35:H35"/>
    <mergeCell ref="G42:H42"/>
    <mergeCell ref="G29:H29"/>
    <mergeCell ref="J33:M33"/>
    <mergeCell ref="B50:B59"/>
    <mergeCell ref="G54:H54"/>
    <mergeCell ref="G33:H33"/>
    <mergeCell ref="G46:H46"/>
    <mergeCell ref="G37:H37"/>
    <mergeCell ref="G48:H48"/>
    <mergeCell ref="B2:L3"/>
    <mergeCell ref="B7:B14"/>
    <mergeCell ref="G22:J22"/>
    <mergeCell ref="B24:B27"/>
    <mergeCell ref="G25:H25"/>
    <mergeCell ref="G24:H24"/>
    <mergeCell ref="F8:G8"/>
    <mergeCell ref="F10:G10"/>
    <mergeCell ref="B82:B83"/>
    <mergeCell ref="B86:M86"/>
    <mergeCell ref="L76:O77"/>
    <mergeCell ref="E74:F74"/>
    <mergeCell ref="E76:F76"/>
    <mergeCell ref="E77:F77"/>
    <mergeCell ref="E79:F79"/>
    <mergeCell ref="E75:F75"/>
    <mergeCell ref="E78:F78"/>
    <mergeCell ref="E72:F72"/>
    <mergeCell ref="E71:F71"/>
    <mergeCell ref="E70:F70"/>
    <mergeCell ref="E73:F73"/>
    <mergeCell ref="G56:H56"/>
    <mergeCell ref="G58:H58"/>
    <mergeCell ref="E68:F68"/>
  </mergeCells>
  <conditionalFormatting sqref="G40">
    <cfRule type="expression" dxfId="1" priority="20">
      <formula>ISNUMBER($G$40)</formula>
    </cfRule>
    <cfRule type="expression" dxfId="0" priority="21">
      <formula>$G$42&lt;&gt;""</formula>
    </cfRule>
  </conditionalFormatting>
  <dataValidations count="10">
    <dataValidation type="decimal" showInputMessage="1" showErrorMessage="1" errorTitle="Erro: Preenchimento incorrecto" error="Por favor, preencher o rendimento auferido antes das contribuições para a segurança social. O valor inserido deverá ser inferior ao rendimento auferido e deve ser positivo_x000a_." sqref="G65485:J65485" xr:uid="{00000000-0002-0000-0400-000001000000}">
      <formula1>0</formula1>
      <formula2>G65483</formula2>
    </dataValidation>
    <dataValidation type="decimal" showInputMessage="1" showErrorMessage="1" errorTitle="Erro: Preenchimento incorrecto" error="Por favor, inserir rendimento auferido antes de inserir as retenções na fonte. O valor inserido deverá ser positivo e infeior ao rendimento auferido." sqref="G65487:J65487" xr:uid="{00000000-0002-0000-0400-000002000000}">
      <formula1>0</formula1>
      <formula2>G65483</formula2>
    </dataValidation>
    <dataValidation type="decimal" showInputMessage="1" showErrorMessage="1" errorTitle="Erro: Preenchimento incorrecto" error="Por favor, inserir rendimento auferido antes de inserir as retenções na fonte. O valor inserido deverá ser positivo e infeior ao rendimento auferido" sqref="G65506:J65506" xr:uid="{00000000-0002-0000-0400-000003000000}">
      <formula1>0</formula1>
      <formula2>G65502</formula2>
    </dataValidation>
    <dataValidation type="decimal" operator="greaterThan" allowBlank="1" showInputMessage="1" showErrorMessage="1" errorTitle="Erro: Preenchimento incorrecto" error="Por favor introduza um valor numérico._x000a_" sqref="G25:I25" xr:uid="{00000000-0002-0000-0400-000006000000}">
      <formula1>0</formula1>
    </dataValidation>
    <dataValidation type="whole" operator="greaterThan" allowBlank="1" showInputMessage="1" showErrorMessage="1" errorTitle="Erro: Preechimento incorrecto" error="Por favor introduza um valor numérico." sqref="F18:F20 J8:J21" xr:uid="{00000000-0002-0000-0400-000007000000}">
      <formula1>0</formula1>
    </dataValidation>
    <dataValidation type="whole" operator="greaterThan" allowBlank="1" showInputMessage="1" showErrorMessage="1" errorTitle="Erro: Preenchimento incorrecto" error="Por favor introduza um valor numérico." sqref="G58:I58 G56:I56 G54:I54 G48:I48 G35:I37 I44 G46:I46 I42" xr:uid="{00000000-0002-0000-0400-000008000000}">
      <formula1>0</formula1>
    </dataValidation>
    <dataValidation type="decimal" operator="greaterThan" allowBlank="1" showInputMessage="1" showErrorMessage="1" errorTitle="Erro: Preechimento incorrecto" error="Por favor introduza um valor numérico." sqref="J25" xr:uid="{00000000-0002-0000-0400-000009000000}">
      <formula1>0</formula1>
    </dataValidation>
    <dataValidation type="decimal" operator="greaterThan" allowBlank="1" showInputMessage="1" showErrorMessage="1" errorTitle="Erro: Preenchimento incorrecto" error="Por favor introduza um valor numérico." sqref="G29:J29" xr:uid="{00000000-0002-0000-0400-00000A000000}">
      <formula1>0</formula1>
    </dataValidation>
    <dataValidation type="whole" errorStyle="information" operator="greaterThan" allowBlank="1" showErrorMessage="1" error="Nas despesas com imóveis só deverá ser incluídas as despesas com juros ou com rendas" promptTitle="Despesas com imóveis" prompt="Só deverão ser incluídos os montantes relativos a despesas com juros ou com rendas" sqref="G40" xr:uid="{00000000-0002-0000-0400-00000B000000}">
      <formula1>0</formula1>
    </dataValidation>
    <dataValidation type="whole" operator="greaterThan" allowBlank="1" showInputMessage="1" showErrorMessage="1" errorTitle="Erro: Preenchimento incorrecto" error="Por favor introduza um valor numérico." promptTitle="Despesas com imóveis" prompt="Só deverá ser preenchida a informação de juros ou de rendas (não deverão ser preenchidos os dois campos em simultâneo)" sqref="G42:H42 G44:H44" xr:uid="{00000000-0002-0000-0400-00000C000000}">
      <formula1>0</formula1>
    </dataValidation>
  </dataValidations>
  <pageMargins left="0.25" right="0.25" top="0.75" bottom="0.75" header="0.3" footer="0.3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B8F89E0-AA32-45ED-8E57-3C3E9BCDAA75}">
          <x14:formula1>
            <xm:f>'BIG SIMULATOR'!$N$3:$N$4</xm:f>
          </x14:formula1>
          <xm:sqref>F8:G8</xm:sqref>
        </x14:dataValidation>
        <x14:dataValidation type="list" allowBlank="1" showInputMessage="1" showErrorMessage="1" xr:uid="{1F302357-631A-46E8-BB70-614CE190D156}">
          <x14:formula1>
            <xm:f>'BIG SIMULATOR'!$N$23:$N$24</xm:f>
          </x14:formula1>
          <xm:sqref>F10:G10</xm:sqref>
        </x14:dataValidation>
        <x14:dataValidation type="list" allowBlank="1" showInputMessage="1" showErrorMessage="1" xr:uid="{60511527-3522-4A62-A9F0-923D87AFC67A}">
          <x14:formula1>
            <xm:f>'BIG SIMULATOR'!$N$8:$N$13</xm:f>
          </x14:formula1>
          <xm:sqref>F12 F14 F16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N73"/>
  <sheetViews>
    <sheetView showGridLines="0" showRowColHeaders="0" zoomScale="80" zoomScaleNormal="80" zoomScaleSheetLayoutView="100" workbookViewId="0">
      <pane ySplit="4" topLeftCell="A5" activePane="bottomLeft" state="frozen"/>
      <selection activeCell="Q23" sqref="Q23"/>
      <selection pane="bottomLeft"/>
    </sheetView>
  </sheetViews>
  <sheetFormatPr defaultColWidth="11.26953125" defaultRowHeight="14.5"/>
  <cols>
    <col min="1" max="1" width="8.7265625" style="34" customWidth="1"/>
    <col min="2" max="2" width="7.7265625" style="34" customWidth="1"/>
    <col min="3" max="3" width="6.81640625" style="35" customWidth="1"/>
    <col min="4" max="4" width="18.26953125" style="35" customWidth="1"/>
    <col min="5" max="5" width="22.54296875" style="35" customWidth="1"/>
    <col min="6" max="6" width="31.54296875" style="35" customWidth="1"/>
    <col min="7" max="7" width="49.453125" style="35" customWidth="1"/>
    <col min="8" max="250" width="9.1796875" style="34" customWidth="1"/>
    <col min="251" max="251" width="7.7265625" style="34" customWidth="1"/>
    <col min="252" max="253" width="26.81640625" style="34" customWidth="1"/>
    <col min="254" max="255" width="26.54296875" style="34" customWidth="1"/>
    <col min="256" max="16384" width="11.26953125" style="34"/>
  </cols>
  <sheetData>
    <row r="1" spans="1:7" s="164" customFormat="1" ht="35.15" customHeight="1">
      <c r="B1" s="165"/>
      <c r="C1" s="166"/>
      <c r="D1" s="166"/>
      <c r="E1" s="166"/>
      <c r="F1" s="166"/>
      <c r="G1" s="166"/>
    </row>
    <row r="2" spans="1:7" s="164" customFormat="1" ht="30" customHeight="1">
      <c r="B2" s="165"/>
      <c r="C2" s="166"/>
      <c r="D2" s="652"/>
      <c r="E2" s="652"/>
      <c r="F2" s="652"/>
      <c r="G2" s="652"/>
    </row>
    <row r="3" spans="1:7" s="164" customFormat="1" ht="30" customHeight="1">
      <c r="B3" s="165"/>
      <c r="C3" s="166"/>
      <c r="D3" s="167"/>
      <c r="E3" s="168"/>
      <c r="F3" s="168"/>
      <c r="G3" s="168"/>
    </row>
    <row r="4" spans="1:7" s="164" customFormat="1" ht="30" customHeight="1">
      <c r="B4" s="165"/>
      <c r="C4" s="655"/>
      <c r="D4" s="655"/>
      <c r="E4" s="655"/>
      <c r="F4" s="655"/>
      <c r="G4" s="655"/>
    </row>
    <row r="5" spans="1:7" ht="14.25" customHeight="1">
      <c r="A5" s="1"/>
      <c r="B5" s="1"/>
      <c r="C5" s="36"/>
      <c r="D5" s="36"/>
      <c r="E5" s="36"/>
      <c r="F5" s="36"/>
      <c r="G5" s="36"/>
    </row>
    <row r="6" spans="1:7" ht="21" customHeight="1">
      <c r="A6" s="1"/>
      <c r="B6" s="1"/>
      <c r="C6" s="636" t="s">
        <v>96</v>
      </c>
      <c r="D6" s="636"/>
      <c r="E6" s="636"/>
      <c r="F6" s="636"/>
      <c r="G6" s="636"/>
    </row>
    <row r="7" spans="1:7" ht="13.5" customHeight="1">
      <c r="A7" s="1"/>
      <c r="B7" s="1"/>
      <c r="C7" s="169"/>
      <c r="D7" s="169"/>
      <c r="E7" s="169"/>
      <c r="F7" s="169"/>
      <c r="G7" s="169"/>
    </row>
    <row r="8" spans="1:7" ht="14.25" customHeight="1">
      <c r="A8" s="1"/>
      <c r="B8" s="1"/>
      <c r="C8" s="644" t="s">
        <v>97</v>
      </c>
      <c r="D8" s="644"/>
      <c r="E8" s="644"/>
      <c r="F8" s="644"/>
      <c r="G8" s="644"/>
    </row>
    <row r="9" spans="1:7" ht="27" customHeight="1">
      <c r="A9" s="1"/>
      <c r="B9" s="1"/>
      <c r="C9" s="659" t="s">
        <v>219</v>
      </c>
      <c r="D9" s="659"/>
      <c r="E9" s="659"/>
      <c r="F9" s="659"/>
      <c r="G9" s="659"/>
    </row>
    <row r="10" spans="1:7" ht="16.5" customHeight="1">
      <c r="A10" s="1"/>
      <c r="B10" s="1"/>
      <c r="C10" s="653" t="s">
        <v>207</v>
      </c>
      <c r="D10" s="653"/>
      <c r="E10" s="653"/>
      <c r="F10" s="653"/>
      <c r="G10" s="653"/>
    </row>
    <row r="11" spans="1:7" ht="3" customHeight="1">
      <c r="A11" s="1"/>
      <c r="B11" s="1"/>
      <c r="C11" s="169"/>
      <c r="D11" s="169"/>
      <c r="E11" s="169"/>
      <c r="F11" s="169"/>
      <c r="G11" s="169"/>
    </row>
    <row r="12" spans="1:7" ht="26.25" customHeight="1">
      <c r="A12" s="1"/>
      <c r="B12" s="1"/>
      <c r="C12" s="654" t="s">
        <v>193</v>
      </c>
      <c r="D12" s="654"/>
      <c r="E12" s="654"/>
      <c r="F12" s="654"/>
      <c r="G12" s="654"/>
    </row>
    <row r="13" spans="1:7" ht="13.5" customHeight="1">
      <c r="A13" s="1"/>
      <c r="B13" s="1"/>
      <c r="C13" s="170"/>
      <c r="D13" s="170"/>
      <c r="E13" s="170"/>
      <c r="F13" s="170"/>
      <c r="G13" s="170"/>
    </row>
    <row r="14" spans="1:7" ht="21" customHeight="1">
      <c r="A14" s="1"/>
      <c r="B14" s="1"/>
      <c r="C14" s="636" t="s">
        <v>98</v>
      </c>
      <c r="D14" s="656"/>
      <c r="E14" s="656"/>
      <c r="F14" s="656"/>
      <c r="G14" s="656"/>
    </row>
    <row r="15" spans="1:7" ht="13.5" customHeight="1">
      <c r="A15" s="1"/>
      <c r="B15" s="1"/>
      <c r="C15" s="170"/>
      <c r="D15" s="170"/>
      <c r="E15" s="170"/>
      <c r="F15" s="170"/>
      <c r="G15" s="170"/>
    </row>
    <row r="16" spans="1:7" ht="16.5" customHeight="1">
      <c r="A16" s="1"/>
      <c r="B16" s="1"/>
      <c r="C16" s="658" t="s">
        <v>107</v>
      </c>
      <c r="D16" s="658"/>
      <c r="E16" s="658"/>
      <c r="F16" s="658"/>
      <c r="G16" s="658"/>
    </row>
    <row r="17" spans="1:14" ht="18" customHeight="1">
      <c r="A17" s="1"/>
      <c r="B17" s="1"/>
      <c r="C17" s="645" t="s">
        <v>120</v>
      </c>
      <c r="D17" s="646"/>
      <c r="E17" s="646"/>
      <c r="F17" s="646"/>
      <c r="G17" s="646"/>
    </row>
    <row r="18" spans="1:14" ht="18" customHeight="1">
      <c r="A18" s="1"/>
      <c r="B18" s="1"/>
      <c r="C18" s="647" t="s">
        <v>118</v>
      </c>
      <c r="D18" s="648"/>
      <c r="E18" s="648"/>
      <c r="F18" s="648"/>
      <c r="G18" s="648"/>
    </row>
    <row r="19" spans="1:14" ht="18" customHeight="1">
      <c r="A19" s="1"/>
      <c r="B19" s="1"/>
      <c r="C19" s="647" t="s">
        <v>119</v>
      </c>
      <c r="D19" s="648"/>
      <c r="E19" s="648"/>
      <c r="F19" s="648"/>
      <c r="G19" s="648"/>
    </row>
    <row r="20" spans="1:14" ht="24.5" customHeight="1">
      <c r="A20" s="1"/>
      <c r="B20" s="1"/>
      <c r="C20" s="647" t="s">
        <v>194</v>
      </c>
      <c r="D20" s="648"/>
      <c r="E20" s="648"/>
      <c r="F20" s="648"/>
      <c r="G20" s="648"/>
    </row>
    <row r="21" spans="1:14" ht="27.75" customHeight="1">
      <c r="A21" s="1"/>
      <c r="B21" s="1"/>
      <c r="C21" s="635" t="s">
        <v>121</v>
      </c>
      <c r="D21" s="635"/>
      <c r="E21" s="635"/>
      <c r="F21" s="635"/>
      <c r="G21" s="635"/>
    </row>
    <row r="22" spans="1:14" ht="13.5" customHeight="1">
      <c r="A22" s="1"/>
      <c r="B22" s="1"/>
      <c r="C22" s="171"/>
      <c r="D22" s="171"/>
      <c r="E22" s="171"/>
      <c r="F22" s="171"/>
      <c r="G22" s="171"/>
    </row>
    <row r="23" spans="1:14" s="37" customFormat="1" ht="21" customHeight="1">
      <c r="A23" s="2"/>
      <c r="B23" s="2"/>
      <c r="C23" s="636" t="s">
        <v>100</v>
      </c>
      <c r="D23" s="656"/>
      <c r="E23" s="656"/>
      <c r="F23" s="656"/>
      <c r="G23" s="656"/>
    </row>
    <row r="24" spans="1:14" s="37" customFormat="1" ht="13.5" customHeight="1">
      <c r="A24" s="2"/>
      <c r="B24" s="2"/>
      <c r="C24" s="657"/>
      <c r="D24" s="657"/>
      <c r="E24" s="657"/>
      <c r="F24" s="657"/>
      <c r="G24" s="657"/>
    </row>
    <row r="25" spans="1:14" s="37" customFormat="1" ht="18.75" customHeight="1">
      <c r="A25" s="2"/>
      <c r="B25" s="2"/>
      <c r="C25" s="658" t="s">
        <v>99</v>
      </c>
      <c r="D25" s="658"/>
      <c r="E25" s="658"/>
      <c r="F25" s="658"/>
      <c r="G25" s="658"/>
    </row>
    <row r="26" spans="1:14" s="37" customFormat="1" ht="14.25" customHeight="1">
      <c r="A26" s="2"/>
      <c r="B26" s="2"/>
      <c r="C26" s="645" t="s">
        <v>122</v>
      </c>
      <c r="D26" s="646"/>
      <c r="E26" s="646"/>
      <c r="F26" s="646"/>
      <c r="G26" s="646"/>
      <c r="J26" s="640"/>
      <c r="K26" s="641"/>
      <c r="L26" s="641"/>
      <c r="M26" s="641"/>
      <c r="N26" s="641"/>
    </row>
    <row r="27" spans="1:14" s="37" customFormat="1" ht="33.75" customHeight="1">
      <c r="A27" s="2"/>
      <c r="B27" s="2"/>
      <c r="C27" s="643" t="s">
        <v>123</v>
      </c>
      <c r="D27" s="643"/>
      <c r="E27" s="643"/>
      <c r="F27" s="643"/>
      <c r="G27" s="643"/>
      <c r="J27" s="642"/>
      <c r="K27" s="642"/>
      <c r="L27" s="642"/>
      <c r="M27" s="642"/>
      <c r="N27" s="642"/>
    </row>
    <row r="28" spans="1:14" ht="14.25" customHeight="1">
      <c r="A28" s="1"/>
      <c r="B28" s="1"/>
      <c r="C28" s="643" t="s">
        <v>124</v>
      </c>
      <c r="D28" s="643"/>
      <c r="E28" s="643"/>
      <c r="F28" s="643"/>
      <c r="G28" s="643"/>
      <c r="J28" s="642"/>
      <c r="K28" s="642"/>
      <c r="L28" s="642"/>
      <c r="M28" s="642"/>
      <c r="N28" s="642"/>
    </row>
    <row r="29" spans="1:14" ht="14.25" customHeight="1">
      <c r="A29" s="1"/>
      <c r="B29" s="1"/>
      <c r="C29" s="643" t="s">
        <v>213</v>
      </c>
      <c r="D29" s="643"/>
      <c r="E29" s="643"/>
      <c r="F29" s="643"/>
      <c r="G29" s="643"/>
      <c r="J29" s="206"/>
      <c r="K29" s="206"/>
      <c r="L29" s="206"/>
      <c r="M29" s="206"/>
      <c r="N29" s="206"/>
    </row>
    <row r="30" spans="1:14" ht="14.25" customHeight="1">
      <c r="A30" s="1"/>
      <c r="B30" s="1"/>
      <c r="C30" s="643" t="s">
        <v>214</v>
      </c>
      <c r="D30" s="643"/>
      <c r="E30" s="643"/>
      <c r="F30" s="643"/>
      <c r="G30" s="643"/>
      <c r="J30" s="206"/>
      <c r="K30" s="206"/>
      <c r="L30" s="206"/>
      <c r="M30" s="206"/>
      <c r="N30" s="206"/>
    </row>
    <row r="31" spans="1:14" ht="14.25" customHeight="1">
      <c r="A31" s="1"/>
      <c r="B31" s="1"/>
      <c r="C31" s="644" t="s">
        <v>208</v>
      </c>
      <c r="D31" s="644"/>
      <c r="E31" s="644"/>
      <c r="F31" s="644"/>
      <c r="G31" s="644"/>
      <c r="J31" s="206"/>
      <c r="K31" s="206"/>
      <c r="L31" s="206"/>
      <c r="M31" s="206"/>
      <c r="N31" s="206"/>
    </row>
    <row r="32" spans="1:14" ht="14.25" customHeight="1">
      <c r="A32" s="39"/>
      <c r="B32" s="1"/>
      <c r="C32" s="649" t="s">
        <v>125</v>
      </c>
      <c r="D32" s="649"/>
      <c r="E32" s="649"/>
      <c r="F32" s="649"/>
      <c r="G32" s="649"/>
      <c r="J32" s="206"/>
      <c r="K32" s="206"/>
      <c r="L32" s="206"/>
      <c r="M32" s="206"/>
      <c r="N32" s="206"/>
    </row>
    <row r="33" spans="1:14" ht="26" customHeight="1">
      <c r="A33" s="39"/>
      <c r="B33" s="1"/>
      <c r="C33" s="643" t="s">
        <v>196</v>
      </c>
      <c r="D33" s="643"/>
      <c r="E33" s="643"/>
      <c r="F33" s="643"/>
      <c r="G33" s="643"/>
      <c r="J33" s="206"/>
      <c r="K33" s="206"/>
      <c r="L33" s="206"/>
      <c r="M33" s="206"/>
      <c r="N33" s="206"/>
    </row>
    <row r="34" spans="1:14" ht="13.5" customHeight="1">
      <c r="A34" s="1"/>
      <c r="B34" s="1"/>
      <c r="C34" s="207"/>
      <c r="D34" s="207"/>
      <c r="E34" s="207"/>
      <c r="F34" s="207"/>
      <c r="G34" s="207"/>
      <c r="J34" s="206"/>
      <c r="K34" s="206"/>
      <c r="L34" s="206"/>
      <c r="M34" s="206"/>
      <c r="N34" s="206"/>
    </row>
    <row r="35" spans="1:14" ht="21.75" customHeight="1">
      <c r="A35" s="1"/>
      <c r="B35" s="1"/>
      <c r="C35" s="636" t="s">
        <v>109</v>
      </c>
      <c r="D35" s="636"/>
      <c r="E35" s="636"/>
      <c r="F35" s="636"/>
      <c r="G35" s="636"/>
      <c r="J35" s="206"/>
      <c r="K35" s="206"/>
      <c r="L35" s="206"/>
      <c r="M35" s="206"/>
      <c r="N35" s="206"/>
    </row>
    <row r="36" spans="1:14" ht="13.5" customHeight="1">
      <c r="A36" s="1"/>
      <c r="B36" s="1"/>
      <c r="C36" s="207" t="s">
        <v>108</v>
      </c>
      <c r="D36" s="207"/>
      <c r="E36" s="207"/>
      <c r="F36" s="207"/>
      <c r="G36" s="207"/>
      <c r="J36" s="206"/>
      <c r="K36" s="206"/>
      <c r="L36" s="206"/>
      <c r="M36" s="206"/>
      <c r="N36" s="206"/>
    </row>
    <row r="37" spans="1:14" ht="39.75" customHeight="1">
      <c r="A37" s="1"/>
      <c r="B37" s="1"/>
      <c r="C37" s="644" t="s">
        <v>215</v>
      </c>
      <c r="D37" s="644"/>
      <c r="E37" s="644"/>
      <c r="F37" s="644"/>
      <c r="G37" s="644"/>
      <c r="J37" s="206"/>
      <c r="K37" s="206"/>
      <c r="L37" s="206"/>
      <c r="M37" s="206"/>
      <c r="N37" s="206"/>
    </row>
    <row r="38" spans="1:14" ht="14.15" customHeight="1">
      <c r="A38" s="1"/>
      <c r="B38" s="1"/>
      <c r="C38" s="172"/>
      <c r="D38" s="172"/>
      <c r="E38" s="172"/>
      <c r="F38" s="172"/>
      <c r="G38" s="172"/>
      <c r="J38" s="206"/>
      <c r="K38" s="206"/>
      <c r="L38" s="206"/>
      <c r="M38" s="206"/>
      <c r="N38" s="206"/>
    </row>
    <row r="39" spans="1:14" ht="26.15" customHeight="1">
      <c r="A39" s="1"/>
      <c r="B39" s="1"/>
      <c r="C39" s="644" t="s">
        <v>197</v>
      </c>
      <c r="D39" s="644"/>
      <c r="E39" s="644"/>
      <c r="F39" s="644"/>
      <c r="G39" s="644"/>
      <c r="J39" s="206"/>
      <c r="K39" s="206"/>
      <c r="L39" s="206"/>
      <c r="M39" s="206"/>
      <c r="N39" s="206"/>
    </row>
    <row r="40" spans="1:14" ht="13.5" customHeight="1">
      <c r="A40" s="1"/>
      <c r="B40" s="1"/>
      <c r="C40" s="207"/>
      <c r="D40" s="207"/>
      <c r="E40" s="207"/>
      <c r="F40" s="207"/>
      <c r="G40" s="207"/>
      <c r="J40" s="206"/>
      <c r="K40" s="206"/>
      <c r="L40" s="206"/>
      <c r="M40" s="206"/>
      <c r="N40" s="206"/>
    </row>
    <row r="41" spans="1:14" ht="21.5" customHeight="1">
      <c r="A41" s="1"/>
      <c r="B41" s="1"/>
      <c r="C41" s="636" t="s">
        <v>201</v>
      </c>
      <c r="D41" s="636"/>
      <c r="E41" s="636"/>
      <c r="F41" s="636"/>
      <c r="G41" s="636"/>
      <c r="J41" s="206"/>
      <c r="K41" s="206"/>
      <c r="L41" s="206"/>
      <c r="M41" s="206"/>
      <c r="N41" s="206"/>
    </row>
    <row r="42" spans="1:14" ht="13.5" customHeight="1">
      <c r="A42" s="1"/>
      <c r="B42" s="1"/>
      <c r="C42" s="188"/>
      <c r="D42" s="188"/>
      <c r="E42" s="188"/>
      <c r="F42" s="188"/>
      <c r="G42" s="188"/>
      <c r="J42" s="206"/>
      <c r="K42" s="206"/>
      <c r="L42" s="206"/>
      <c r="M42" s="206"/>
      <c r="N42" s="206"/>
    </row>
    <row r="43" spans="1:14" ht="42" customHeight="1">
      <c r="A43" s="1"/>
      <c r="B43" s="1"/>
      <c r="C43" s="635" t="s">
        <v>203</v>
      </c>
      <c r="D43" s="635"/>
      <c r="E43" s="635"/>
      <c r="F43" s="635"/>
      <c r="G43" s="635"/>
      <c r="J43" s="206"/>
      <c r="K43" s="206"/>
      <c r="L43" s="206"/>
      <c r="M43" s="206"/>
      <c r="N43" s="206"/>
    </row>
    <row r="44" spans="1:14" ht="13.5" customHeight="1">
      <c r="A44" s="1"/>
      <c r="B44" s="1"/>
      <c r="C44" s="189"/>
      <c r="D44" s="189"/>
      <c r="E44" s="189"/>
      <c r="F44" s="189"/>
      <c r="G44" s="189"/>
      <c r="J44" s="206"/>
      <c r="K44" s="206"/>
      <c r="L44" s="206"/>
      <c r="M44" s="206"/>
      <c r="N44" s="206"/>
    </row>
    <row r="45" spans="1:14" ht="39" customHeight="1">
      <c r="A45" s="1"/>
      <c r="B45" s="1"/>
      <c r="C45" s="635" t="s">
        <v>202</v>
      </c>
      <c r="D45" s="635"/>
      <c r="E45" s="635"/>
      <c r="F45" s="635"/>
      <c r="G45" s="635"/>
      <c r="J45" s="206"/>
      <c r="K45" s="206"/>
      <c r="L45" s="206"/>
      <c r="M45" s="206"/>
      <c r="N45" s="206"/>
    </row>
    <row r="46" spans="1:14" ht="13.5" customHeight="1">
      <c r="A46" s="1"/>
      <c r="B46" s="1"/>
      <c r="C46" s="207"/>
      <c r="D46" s="207"/>
      <c r="E46" s="207"/>
      <c r="F46" s="207"/>
      <c r="G46" s="207"/>
      <c r="J46" s="206"/>
      <c r="K46" s="206"/>
      <c r="L46" s="206"/>
      <c r="M46" s="206"/>
      <c r="N46" s="206"/>
    </row>
    <row r="47" spans="1:14" ht="21" customHeight="1">
      <c r="A47" s="1"/>
      <c r="B47" s="1"/>
      <c r="C47" s="636" t="s">
        <v>205</v>
      </c>
      <c r="D47" s="636"/>
      <c r="E47" s="636"/>
      <c r="F47" s="636"/>
      <c r="G47" s="636"/>
    </row>
    <row r="48" spans="1:14" ht="13.5" customHeight="1">
      <c r="A48" s="1"/>
      <c r="B48" s="1"/>
      <c r="C48" s="177"/>
      <c r="D48" s="177"/>
      <c r="E48" s="177"/>
      <c r="F48" s="177"/>
      <c r="G48" s="177"/>
    </row>
    <row r="49" spans="1:7" ht="58.5" customHeight="1">
      <c r="A49" s="1"/>
      <c r="B49" s="1"/>
      <c r="C49" s="637" t="s">
        <v>206</v>
      </c>
      <c r="D49" s="637"/>
      <c r="E49" s="637"/>
      <c r="F49" s="637"/>
      <c r="G49" s="637"/>
    </row>
    <row r="50" spans="1:7" ht="13.5" customHeight="1">
      <c r="A50" s="1"/>
      <c r="B50" s="1"/>
      <c r="C50" s="173"/>
      <c r="D50" s="173"/>
      <c r="E50" s="173"/>
      <c r="F50" s="173"/>
      <c r="G50" s="173"/>
    </row>
    <row r="51" spans="1:7" ht="21" customHeight="1">
      <c r="A51" s="1"/>
      <c r="B51" s="1"/>
      <c r="C51" s="636" t="s">
        <v>198</v>
      </c>
      <c r="D51" s="636"/>
      <c r="E51" s="636"/>
      <c r="F51" s="636"/>
      <c r="G51" s="636"/>
    </row>
    <row r="52" spans="1:7" ht="13.5" customHeight="1">
      <c r="A52" s="1"/>
      <c r="B52" s="1"/>
      <c r="C52" s="177"/>
      <c r="D52" s="177"/>
      <c r="E52" s="177"/>
      <c r="F52" s="177"/>
      <c r="G52" s="177"/>
    </row>
    <row r="53" spans="1:7" ht="27" customHeight="1">
      <c r="A53" s="1"/>
      <c r="B53" s="1"/>
      <c r="C53" s="637" t="s">
        <v>102</v>
      </c>
      <c r="D53" s="637"/>
      <c r="E53" s="637"/>
      <c r="F53" s="637"/>
      <c r="G53" s="637"/>
    </row>
    <row r="54" spans="1:7" ht="13.5" customHeight="1">
      <c r="A54" s="1"/>
      <c r="B54" s="1"/>
      <c r="C54" s="173"/>
      <c r="D54" s="173"/>
      <c r="E54" s="173"/>
      <c r="F54" s="173"/>
      <c r="G54" s="173"/>
    </row>
    <row r="55" spans="1:7" ht="21" customHeight="1">
      <c r="A55" s="1"/>
      <c r="B55" s="1"/>
      <c r="C55" s="636" t="s">
        <v>9</v>
      </c>
      <c r="D55" s="636"/>
      <c r="E55" s="636"/>
      <c r="F55" s="636"/>
      <c r="G55" s="636"/>
    </row>
    <row r="56" spans="1:7" ht="13.5" customHeight="1">
      <c r="A56" s="1"/>
      <c r="B56" s="1"/>
      <c r="C56" s="177"/>
      <c r="D56" s="177"/>
      <c r="E56" s="177"/>
      <c r="F56" s="177"/>
      <c r="G56" s="177"/>
    </row>
    <row r="57" spans="1:7" s="38" customFormat="1" ht="39.75" customHeight="1">
      <c r="A57" s="3"/>
      <c r="B57" s="3"/>
      <c r="C57" s="644" t="s">
        <v>216</v>
      </c>
      <c r="D57" s="644"/>
      <c r="E57" s="644"/>
      <c r="F57" s="644"/>
      <c r="G57" s="644"/>
    </row>
    <row r="58" spans="1:7" ht="13.5" customHeight="1">
      <c r="A58" s="1"/>
      <c r="B58" s="1"/>
      <c r="C58" s="173"/>
      <c r="D58" s="173"/>
      <c r="E58" s="173"/>
      <c r="F58" s="173"/>
      <c r="G58" s="173"/>
    </row>
    <row r="59" spans="1:7" ht="20.25" customHeight="1">
      <c r="A59" s="1"/>
      <c r="B59" s="1"/>
      <c r="C59" s="636" t="s">
        <v>19</v>
      </c>
      <c r="D59" s="636"/>
      <c r="E59" s="636"/>
      <c r="F59" s="636"/>
      <c r="G59" s="636"/>
    </row>
    <row r="60" spans="1:7" ht="13.5" customHeight="1">
      <c r="A60" s="1"/>
      <c r="B60" s="1"/>
      <c r="C60" s="177"/>
      <c r="D60" s="174"/>
      <c r="E60" s="174"/>
      <c r="F60" s="174"/>
      <c r="G60" s="174"/>
    </row>
    <row r="61" spans="1:7">
      <c r="A61" s="1"/>
      <c r="B61" s="1"/>
      <c r="C61" s="639" t="s">
        <v>126</v>
      </c>
      <c r="D61" s="639"/>
      <c r="E61" s="639"/>
      <c r="F61" s="639"/>
      <c r="G61" s="639"/>
    </row>
    <row r="62" spans="1:7" s="38" customFormat="1" ht="13.5" customHeight="1">
      <c r="A62" s="3"/>
      <c r="B62" s="3"/>
      <c r="C62" s="175"/>
      <c r="D62" s="175"/>
      <c r="E62" s="175"/>
      <c r="F62" s="175"/>
      <c r="G62" s="175"/>
    </row>
    <row r="63" spans="1:7" s="38" customFormat="1" ht="21" customHeight="1">
      <c r="A63" s="3"/>
      <c r="B63" s="3"/>
      <c r="C63" s="636" t="s">
        <v>185</v>
      </c>
      <c r="D63" s="636"/>
      <c r="E63" s="636"/>
      <c r="F63" s="636"/>
      <c r="G63" s="636"/>
    </row>
    <row r="64" spans="1:7" s="38" customFormat="1" ht="13.5" customHeight="1">
      <c r="A64" s="3"/>
      <c r="B64" s="3"/>
      <c r="C64" s="176"/>
      <c r="D64" s="176"/>
      <c r="E64" s="176"/>
      <c r="F64" s="176"/>
      <c r="G64" s="176"/>
    </row>
    <row r="65" spans="1:7" s="38" customFormat="1" ht="16.5" customHeight="1">
      <c r="A65" s="3"/>
      <c r="B65" s="3"/>
      <c r="C65" s="651" t="s">
        <v>199</v>
      </c>
      <c r="D65" s="651"/>
      <c r="E65" s="651"/>
      <c r="F65" s="190" t="s">
        <v>101</v>
      </c>
      <c r="G65" s="190" t="s">
        <v>200</v>
      </c>
    </row>
    <row r="66" spans="1:7" s="38" customFormat="1" ht="16.5" customHeight="1">
      <c r="A66" s="3"/>
      <c r="B66" s="3"/>
      <c r="C66" s="638" t="s">
        <v>186</v>
      </c>
      <c r="D66" s="638"/>
      <c r="E66" s="638"/>
      <c r="F66" s="191" t="s">
        <v>127</v>
      </c>
      <c r="G66" s="192">
        <v>0</v>
      </c>
    </row>
    <row r="67" spans="1:7" s="38" customFormat="1" ht="16.5" customHeight="1">
      <c r="A67" s="3"/>
      <c r="B67" s="3"/>
      <c r="C67" s="638" t="s">
        <v>187</v>
      </c>
      <c r="D67" s="638"/>
      <c r="E67" s="638"/>
      <c r="F67" s="193">
        <v>0.23</v>
      </c>
      <c r="G67" s="192">
        <v>604.54320500000017</v>
      </c>
    </row>
    <row r="68" spans="1:7" s="38" customFormat="1" ht="16.5" customHeight="1">
      <c r="A68" s="3"/>
      <c r="B68" s="3"/>
      <c r="C68" s="638" t="s">
        <v>188</v>
      </c>
      <c r="D68" s="638"/>
      <c r="E68" s="638"/>
      <c r="F68" s="191" t="s">
        <v>128</v>
      </c>
      <c r="G68" s="192">
        <v>1194.8046929999998</v>
      </c>
    </row>
    <row r="69" spans="1:7" s="38" customFormat="1" ht="16.5" customHeight="1">
      <c r="A69" s="3"/>
      <c r="B69" s="3"/>
      <c r="C69" s="638" t="s">
        <v>189</v>
      </c>
      <c r="D69" s="638"/>
      <c r="E69" s="638"/>
      <c r="F69" s="194">
        <v>0.35</v>
      </c>
      <c r="G69" s="192">
        <v>2515.6335175699996</v>
      </c>
    </row>
    <row r="70" spans="1:7" s="38" customFormat="1" ht="16.5" customHeight="1">
      <c r="A70" s="3"/>
      <c r="B70" s="3"/>
      <c r="C70" s="638" t="s">
        <v>190</v>
      </c>
      <c r="D70" s="638"/>
      <c r="E70" s="638"/>
      <c r="F70" s="194">
        <v>0.37</v>
      </c>
      <c r="G70" s="192">
        <v>3017.2747499999996</v>
      </c>
    </row>
    <row r="71" spans="1:7" s="38" customFormat="1" ht="16.5" customHeight="1">
      <c r="A71" s="3"/>
      <c r="B71" s="3"/>
      <c r="C71" s="638" t="s">
        <v>191</v>
      </c>
      <c r="D71" s="638"/>
      <c r="E71" s="638"/>
      <c r="F71" s="194">
        <v>0.45</v>
      </c>
      <c r="G71" s="192">
        <v>5974.5367201599993</v>
      </c>
    </row>
    <row r="72" spans="1:7" s="38" customFormat="1" ht="16.5" customHeight="1">
      <c r="A72" s="3"/>
      <c r="B72" s="3"/>
      <c r="C72" s="638" t="s">
        <v>192</v>
      </c>
      <c r="D72" s="638"/>
      <c r="E72" s="638"/>
      <c r="F72" s="194">
        <v>0.48</v>
      </c>
      <c r="G72" s="192">
        <v>8401.2050303999968</v>
      </c>
    </row>
    <row r="73" spans="1:7" s="38" customFormat="1" ht="13.5" customHeight="1">
      <c r="A73" s="3"/>
      <c r="B73" s="3"/>
      <c r="C73" s="650"/>
      <c r="D73" s="650"/>
      <c r="E73" s="650"/>
      <c r="F73" s="176"/>
      <c r="G73" s="176"/>
    </row>
  </sheetData>
  <sheetProtection algorithmName="SHA-1" hashValue="upTZaBuNqZ1rsBZAIZ4ftUAQqnE=" saltValue="uIIP69IOROSLCoJ0yAqZEg==" spinCount="100000" sheet="1" objects="1" scenarios="1" selectLockedCells="1" selectUnlockedCells="1"/>
  <mergeCells count="52">
    <mergeCell ref="D2:G2"/>
    <mergeCell ref="C10:G10"/>
    <mergeCell ref="C12:G12"/>
    <mergeCell ref="C27:G27"/>
    <mergeCell ref="C4:G4"/>
    <mergeCell ref="C23:G23"/>
    <mergeCell ref="C24:G24"/>
    <mergeCell ref="C25:G25"/>
    <mergeCell ref="C6:G6"/>
    <mergeCell ref="C8:G8"/>
    <mergeCell ref="C9:G9"/>
    <mergeCell ref="C21:G21"/>
    <mergeCell ref="C14:G14"/>
    <mergeCell ref="C16:G16"/>
    <mergeCell ref="C18:G18"/>
    <mergeCell ref="C19:G19"/>
    <mergeCell ref="C72:E72"/>
    <mergeCell ref="C73:E73"/>
    <mergeCell ref="C55:G55"/>
    <mergeCell ref="C57:G57"/>
    <mergeCell ref="C66:E66"/>
    <mergeCell ref="C67:E67"/>
    <mergeCell ref="C63:G63"/>
    <mergeCell ref="C71:E71"/>
    <mergeCell ref="C65:E65"/>
    <mergeCell ref="C59:G59"/>
    <mergeCell ref="C17:G17"/>
    <mergeCell ref="C20:G20"/>
    <mergeCell ref="C35:G35"/>
    <mergeCell ref="C37:G37"/>
    <mergeCell ref="C32:G32"/>
    <mergeCell ref="C26:G26"/>
    <mergeCell ref="C28:G28"/>
    <mergeCell ref="C39:G39"/>
    <mergeCell ref="C31:G31"/>
    <mergeCell ref="C33:G33"/>
    <mergeCell ref="C41:G41"/>
    <mergeCell ref="C43:G43"/>
    <mergeCell ref="J26:N26"/>
    <mergeCell ref="J27:N27"/>
    <mergeCell ref="J28:N28"/>
    <mergeCell ref="C29:G29"/>
    <mergeCell ref="C30:G30"/>
    <mergeCell ref="C45:G45"/>
    <mergeCell ref="C47:G47"/>
    <mergeCell ref="C49:G49"/>
    <mergeCell ref="C70:E70"/>
    <mergeCell ref="C53:G53"/>
    <mergeCell ref="C61:G61"/>
    <mergeCell ref="C51:G51"/>
    <mergeCell ref="C68:E68"/>
    <mergeCell ref="C69:E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7" fitToHeight="0" orientation="portrait" r:id="rId1"/>
  <colBreaks count="1" manualBreakCount="1">
    <brk id="2" max="8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C1:N58"/>
  <sheetViews>
    <sheetView showGridLines="0" showRowColHeaders="0" zoomScale="80" zoomScaleNormal="80" zoomScaleSheetLayoutView="100" workbookViewId="0">
      <pane ySplit="7" topLeftCell="A8" activePane="bottomLeft" state="frozen"/>
      <selection activeCell="Q23" sqref="Q23"/>
      <selection pane="bottomLeft"/>
    </sheetView>
  </sheetViews>
  <sheetFormatPr defaultColWidth="9.1796875" defaultRowHeight="14"/>
  <cols>
    <col min="1" max="2" width="10.7265625" style="25" customWidth="1"/>
    <col min="3" max="3" width="119.26953125" style="25" customWidth="1"/>
    <col min="4" max="4" width="10.81640625" style="25" customWidth="1"/>
    <col min="5" max="5" width="16" style="26" customWidth="1"/>
    <col min="6" max="6" width="3.26953125" style="26" customWidth="1"/>
    <col min="7" max="7" width="16" style="26" customWidth="1"/>
    <col min="8" max="8" width="4.1796875" style="26" customWidth="1"/>
    <col min="9" max="9" width="14.1796875" style="26" customWidth="1"/>
    <col min="10" max="10" width="1.1796875" style="26" customWidth="1"/>
    <col min="11" max="11" width="3.1796875" style="27" customWidth="1"/>
    <col min="12" max="12" width="2.54296875" style="26" customWidth="1"/>
    <col min="13" max="13" width="7.81640625" style="26" customWidth="1"/>
    <col min="14" max="16384" width="9.1796875" style="25"/>
  </cols>
  <sheetData>
    <row r="1" spans="3:14" s="48" customFormat="1" ht="3.75" customHeight="1"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3:14" s="48" customFormat="1" ht="12.75" customHeight="1"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3:14" s="48" customFormat="1" ht="2.25" customHeight="1"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3:14" s="48" customFormat="1" ht="8.15" customHeight="1">
      <c r="C4" s="51"/>
      <c r="D4" s="50"/>
      <c r="E4" s="52"/>
      <c r="F4" s="52"/>
      <c r="G4" s="52"/>
      <c r="H4" s="52"/>
      <c r="I4" s="52"/>
      <c r="J4" s="52"/>
      <c r="K4" s="53"/>
      <c r="L4" s="52"/>
      <c r="M4" s="52"/>
      <c r="N4" s="49"/>
    </row>
    <row r="5" spans="3:14" s="58" customFormat="1" ht="20">
      <c r="C5" s="54"/>
      <c r="D5" s="50"/>
      <c r="E5" s="55"/>
      <c r="F5" s="55"/>
      <c r="G5" s="55"/>
      <c r="H5" s="55"/>
      <c r="I5" s="55"/>
      <c r="J5" s="55"/>
      <c r="K5" s="56"/>
      <c r="L5" s="55"/>
      <c r="M5" s="55"/>
      <c r="N5" s="57"/>
    </row>
    <row r="6" spans="3:14" s="58" customFormat="1" ht="68.25" customHeight="1">
      <c r="C6" s="54"/>
      <c r="D6" s="50"/>
      <c r="E6" s="55"/>
      <c r="F6" s="55"/>
      <c r="G6" s="55"/>
      <c r="H6" s="55"/>
      <c r="I6" s="55"/>
      <c r="J6" s="55"/>
      <c r="K6" s="56"/>
      <c r="L6" s="55"/>
      <c r="M6" s="55"/>
      <c r="N6" s="57"/>
    </row>
    <row r="7" spans="3:14" s="48" customFormat="1" ht="9.75" customHeight="1">
      <c r="C7" s="59"/>
      <c r="D7" s="60"/>
      <c r="E7" s="51"/>
      <c r="F7" s="51"/>
      <c r="G7" s="51"/>
      <c r="H7" s="51"/>
      <c r="I7" s="51"/>
      <c r="J7" s="51"/>
      <c r="K7" s="61"/>
      <c r="L7" s="51"/>
      <c r="M7" s="51"/>
      <c r="N7" s="62"/>
    </row>
    <row r="8" spans="3:14" ht="12" customHeight="1">
      <c r="C8" s="28"/>
    </row>
    <row r="9" spans="3:14" ht="3.75" customHeight="1">
      <c r="C9" s="29"/>
    </row>
    <row r="10" spans="3:14" ht="21" customHeight="1">
      <c r="C10" s="46" t="s">
        <v>116</v>
      </c>
    </row>
    <row r="11" spans="3:14">
      <c r="C11" s="41"/>
    </row>
    <row r="12" spans="3:14">
      <c r="C12" s="195" t="s">
        <v>176</v>
      </c>
    </row>
    <row r="13" spans="3:14">
      <c r="C13" s="195" t="s">
        <v>174</v>
      </c>
    </row>
    <row r="14" spans="3:14">
      <c r="C14" s="195" t="s">
        <v>175</v>
      </c>
    </row>
    <row r="15" spans="3:14">
      <c r="C15" s="195" t="s">
        <v>177</v>
      </c>
    </row>
    <row r="16" spans="3:14">
      <c r="C16" s="42"/>
    </row>
    <row r="17" spans="3:3" ht="21" customHeight="1">
      <c r="C17" s="43" t="s">
        <v>117</v>
      </c>
    </row>
    <row r="18" spans="3:3">
      <c r="C18" s="187"/>
    </row>
    <row r="19" spans="3:3">
      <c r="C19" s="196" t="s">
        <v>172</v>
      </c>
    </row>
    <row r="20" spans="3:3" ht="28" customHeight="1">
      <c r="C20" s="197" t="s">
        <v>173</v>
      </c>
    </row>
    <row r="21" spans="3:3" ht="25" customHeight="1">
      <c r="C21" s="197" t="s">
        <v>232</v>
      </c>
    </row>
    <row r="22" spans="3:3">
      <c r="C22" s="45"/>
    </row>
    <row r="23" spans="3:3" ht="21" customHeight="1">
      <c r="C23" s="47" t="s">
        <v>15</v>
      </c>
    </row>
    <row r="24" spans="3:3">
      <c r="C24" s="44"/>
    </row>
    <row r="25" spans="3:3" ht="26.5" customHeight="1">
      <c r="C25" s="196" t="s">
        <v>195</v>
      </c>
    </row>
    <row r="26" spans="3:3">
      <c r="C26" s="45"/>
    </row>
    <row r="27" spans="3:3" ht="21" customHeight="1">
      <c r="C27" s="46" t="s">
        <v>20</v>
      </c>
    </row>
    <row r="28" spans="3:3">
      <c r="C28" s="45"/>
    </row>
    <row r="29" spans="3:3">
      <c r="C29" s="198" t="s">
        <v>6</v>
      </c>
    </row>
    <row r="30" spans="3:3" ht="40" customHeight="1">
      <c r="C30" s="196" t="s">
        <v>220</v>
      </c>
    </row>
    <row r="31" spans="3:3" ht="14.5" customHeight="1">
      <c r="C31" s="44"/>
    </row>
    <row r="32" spans="3:3">
      <c r="C32" s="198" t="s">
        <v>66</v>
      </c>
    </row>
    <row r="33" spans="3:3" ht="30.5" customHeight="1">
      <c r="C33" s="196" t="s">
        <v>204</v>
      </c>
    </row>
    <row r="34" spans="3:3">
      <c r="C34" s="45"/>
    </row>
    <row r="35" spans="3:3">
      <c r="C35" s="198" t="s">
        <v>9</v>
      </c>
    </row>
    <row r="36" spans="3:3" ht="25">
      <c r="C36" s="196" t="s">
        <v>178</v>
      </c>
    </row>
    <row r="37" spans="3:3" ht="14.5" customHeight="1">
      <c r="C37" s="44"/>
    </row>
    <row r="38" spans="3:3">
      <c r="C38" s="198" t="s">
        <v>180</v>
      </c>
    </row>
    <row r="39" spans="3:3" ht="16" customHeight="1">
      <c r="C39" s="196" t="s">
        <v>179</v>
      </c>
    </row>
    <row r="40" spans="3:3">
      <c r="C40" s="30"/>
    </row>
    <row r="41" spans="3:3">
      <c r="C41" s="198" t="s">
        <v>104</v>
      </c>
    </row>
    <row r="42" spans="3:3" ht="28" customHeight="1">
      <c r="C42" s="196" t="s">
        <v>183</v>
      </c>
    </row>
    <row r="43" spans="3:3" ht="25">
      <c r="C43" s="196" t="s">
        <v>182</v>
      </c>
    </row>
    <row r="44" spans="3:3" ht="28" customHeight="1">
      <c r="C44" s="196" t="s">
        <v>233</v>
      </c>
    </row>
    <row r="45" spans="3:3" ht="15.5" customHeight="1">
      <c r="C45" s="546" t="s">
        <v>212</v>
      </c>
    </row>
    <row r="55" spans="3:14">
      <c r="D55" s="28"/>
      <c r="E55" s="31"/>
      <c r="F55" s="31"/>
      <c r="G55" s="31"/>
      <c r="H55" s="31"/>
      <c r="I55" s="31"/>
      <c r="J55" s="31"/>
      <c r="K55" s="32"/>
      <c r="L55" s="31"/>
      <c r="M55" s="31"/>
      <c r="N55" s="33"/>
    </row>
    <row r="58" spans="3:14">
      <c r="C58" s="28"/>
    </row>
  </sheetData>
  <sheetProtection algorithmName="SHA-1" hashValue="/5HxyuI8yRIJNMFgWTcmIm7jpQM=" saltValue="XNE4TFZ0ZHL8aERnbolewQ==" spinCount="100000" sheet="1" objects="1" scenarios="1" selectLockedCells="1" selectUnlockedCells="1"/>
  <pageMargins left="0.7" right="0.7" top="0.75" bottom="0.75" header="0.3" footer="0.3"/>
  <pageSetup paperSize="8" scale="81" fitToHeight="0" orientation="portrait" r:id="rId1"/>
  <colBreaks count="1" manualBreakCount="1">
    <brk id="4" max="5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pageSetUpPr autoPageBreaks="0"/>
  </sheetPr>
  <dimension ref="C1:N66"/>
  <sheetViews>
    <sheetView showRowColHeaders="0" zoomScale="80" zoomScaleNormal="80" zoomScaleSheetLayoutView="75" workbookViewId="0">
      <pane ySplit="7" topLeftCell="A8" activePane="bottomLeft" state="frozen"/>
      <selection activeCell="Q23" sqref="Q23"/>
      <selection pane="bottomLeft"/>
    </sheetView>
  </sheetViews>
  <sheetFormatPr defaultColWidth="9.1796875" defaultRowHeight="14"/>
  <cols>
    <col min="1" max="1" width="12.26953125" style="4" customWidth="1"/>
    <col min="2" max="2" width="7.54296875" style="4" customWidth="1"/>
    <col min="3" max="3" width="114.26953125" style="4" customWidth="1"/>
    <col min="4" max="4" width="10.81640625" style="4" customWidth="1"/>
    <col min="5" max="5" width="16" style="5" customWidth="1"/>
    <col min="6" max="6" width="3.26953125" style="5" customWidth="1"/>
    <col min="7" max="7" width="16" style="5" customWidth="1"/>
    <col min="8" max="8" width="4.1796875" style="5" customWidth="1"/>
    <col min="9" max="9" width="14.1796875" style="5" customWidth="1"/>
    <col min="10" max="10" width="1.1796875" style="5" customWidth="1"/>
    <col min="11" max="11" width="3.1796875" style="6" customWidth="1"/>
    <col min="12" max="12" width="2.54296875" style="5" customWidth="1"/>
    <col min="13" max="13" width="7.81640625" style="5" customWidth="1"/>
    <col min="14" max="16384" width="9.1796875" style="4"/>
  </cols>
  <sheetData>
    <row r="1" spans="3:14" s="63" customFormat="1" ht="17.149999999999999" customHeight="1">
      <c r="E1" s="64"/>
      <c r="F1" s="64"/>
      <c r="G1" s="64"/>
      <c r="H1" s="64"/>
      <c r="I1" s="64"/>
      <c r="J1" s="64"/>
      <c r="K1" s="65"/>
      <c r="L1" s="64"/>
      <c r="M1" s="64"/>
      <c r="N1" s="64"/>
    </row>
    <row r="2" spans="3:14" s="63" customFormat="1" ht="17.149999999999999" customHeight="1">
      <c r="C2" s="66"/>
      <c r="D2" s="66"/>
      <c r="E2" s="66"/>
      <c r="F2" s="64"/>
      <c r="G2" s="64"/>
      <c r="H2" s="64"/>
      <c r="I2" s="64"/>
      <c r="J2" s="64"/>
      <c r="K2" s="65"/>
      <c r="L2" s="64"/>
      <c r="M2" s="64"/>
      <c r="N2" s="64"/>
    </row>
    <row r="3" spans="3:14" s="63" customFormat="1" ht="17.149999999999999" customHeight="1">
      <c r="C3" s="67"/>
      <c r="D3" s="67"/>
      <c r="E3" s="67"/>
      <c r="F3" s="68"/>
      <c r="G3" s="68"/>
      <c r="H3" s="68"/>
      <c r="I3" s="68"/>
      <c r="J3" s="68"/>
      <c r="K3" s="69"/>
      <c r="L3" s="68"/>
      <c r="M3" s="68"/>
      <c r="N3" s="64"/>
    </row>
    <row r="4" spans="3:14" s="63" customFormat="1" ht="17.149999999999999" customHeight="1">
      <c r="C4" s="70"/>
      <c r="D4" s="68"/>
      <c r="E4" s="68"/>
      <c r="F4" s="68"/>
      <c r="G4" s="68"/>
      <c r="H4" s="68"/>
      <c r="I4" s="68"/>
      <c r="J4" s="68"/>
      <c r="K4" s="69"/>
      <c r="L4" s="68"/>
      <c r="M4" s="68"/>
      <c r="N4" s="71"/>
    </row>
    <row r="5" spans="3:14" s="63" customFormat="1" ht="17.149999999999999" customHeight="1">
      <c r="C5" s="70"/>
      <c r="D5" s="68"/>
      <c r="E5" s="68"/>
      <c r="F5" s="68"/>
      <c r="G5" s="68"/>
      <c r="H5" s="68"/>
      <c r="I5" s="68"/>
      <c r="J5" s="68"/>
      <c r="K5" s="69"/>
      <c r="L5" s="68"/>
      <c r="M5" s="68"/>
      <c r="N5" s="71"/>
    </row>
    <row r="6" spans="3:14" s="63" customFormat="1" ht="17.149999999999999" customHeight="1">
      <c r="C6" s="70"/>
      <c r="D6" s="68"/>
      <c r="E6" s="68"/>
      <c r="F6" s="68"/>
      <c r="G6" s="68"/>
      <c r="H6" s="68"/>
      <c r="I6" s="68"/>
      <c r="J6" s="68"/>
      <c r="K6" s="69"/>
      <c r="L6" s="68"/>
      <c r="M6" s="68"/>
      <c r="N6" s="71"/>
    </row>
    <row r="7" spans="3:14" s="63" customFormat="1" ht="17.149999999999999" customHeight="1">
      <c r="C7" s="72"/>
      <c r="D7" s="73"/>
      <c r="E7" s="74"/>
      <c r="F7" s="74"/>
      <c r="G7" s="74"/>
      <c r="H7" s="74"/>
      <c r="I7" s="74"/>
      <c r="J7" s="74"/>
      <c r="K7" s="75"/>
      <c r="L7" s="74"/>
      <c r="M7" s="74"/>
      <c r="N7" s="76"/>
    </row>
    <row r="8" spans="3:14" ht="6.75" customHeight="1">
      <c r="C8" s="7"/>
      <c r="D8" s="8"/>
      <c r="E8" s="9"/>
      <c r="F8" s="9"/>
      <c r="G8" s="9"/>
      <c r="H8" s="9"/>
      <c r="I8" s="9"/>
      <c r="J8" s="9"/>
      <c r="K8" s="10"/>
      <c r="L8" s="9"/>
      <c r="M8" s="9"/>
      <c r="N8" s="11"/>
    </row>
    <row r="9" spans="3:14" ht="6.75" customHeight="1">
      <c r="C9" s="12"/>
    </row>
    <row r="10" spans="3:14" s="5" customFormat="1" ht="0.75" customHeight="1"/>
    <row r="11" spans="3:14" s="5" customFormat="1"/>
    <row r="12" spans="3:14" s="5" customFormat="1"/>
    <row r="13" spans="3:14" s="5" customFormat="1"/>
    <row r="14" spans="3:14" s="5" customFormat="1" ht="4.5" customHeight="1"/>
    <row r="15" spans="3:14" s="5" customFormat="1" ht="3.75" customHeight="1"/>
    <row r="16" spans="3:14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pans="3:3" s="5" customFormat="1"/>
    <row r="34" spans="3:3" s="5" customFormat="1">
      <c r="C34"/>
    </row>
    <row r="35" spans="3:3" s="5" customFormat="1"/>
    <row r="36" spans="3:3" s="5" customFormat="1"/>
    <row r="37" spans="3:3" s="5" customFormat="1"/>
    <row r="38" spans="3:3" s="5" customFormat="1" ht="14.25" customHeight="1"/>
    <row r="39" spans="3:3" s="5" customFormat="1" ht="15" customHeight="1"/>
    <row r="40" spans="3:3" s="5" customFormat="1"/>
    <row r="41" spans="3:3" s="5" customFormat="1" ht="16.5" customHeight="1"/>
    <row r="42" spans="3:3" s="5" customFormat="1"/>
    <row r="43" spans="3:3" s="5" customFormat="1"/>
    <row r="44" spans="3:3" s="5" customFormat="1"/>
    <row r="45" spans="3:3" s="5" customFormat="1"/>
    <row r="46" spans="3:3" s="5" customFormat="1"/>
    <row r="47" spans="3:3" s="5" customFormat="1"/>
    <row r="48" spans="3:3" s="5" customFormat="1"/>
    <row r="49" s="5" customFormat="1"/>
    <row r="66" spans="3:14">
      <c r="C66" s="7"/>
      <c r="D66" s="7"/>
      <c r="E66" s="13"/>
      <c r="F66" s="13"/>
      <c r="G66" s="13"/>
      <c r="H66" s="13"/>
      <c r="I66" s="13"/>
      <c r="J66" s="13"/>
      <c r="K66" s="14"/>
      <c r="L66" s="13"/>
      <c r="M66" s="13"/>
      <c r="N66" s="15"/>
    </row>
  </sheetData>
  <sheetProtection algorithmName="SHA-1" hashValue="GdPN0H9pj9LM7MpE1cKRs2QPLgc=" saltValue="kQqTlwsFAAHsTvCoqBGVpA==" spinCount="100000" sheet="1" objects="1" scenarios="1" selectLockedCells="1" selectUnlockedCells="1"/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20</vt:i4>
      </vt:variant>
    </vt:vector>
  </HeadingPairs>
  <TitlesOfParts>
    <vt:vector size="25" baseType="lpstr">
      <vt:lpstr>Capa</vt:lpstr>
      <vt:lpstr>Simular IRS 2020</vt:lpstr>
      <vt:lpstr>Informações 2020</vt:lpstr>
      <vt:lpstr>Disclaimer</vt:lpstr>
      <vt:lpstr>Ajuda</vt:lpstr>
      <vt:lpstr>Calculo</vt:lpstr>
      <vt:lpstr>Campos_clear</vt:lpstr>
      <vt:lpstr>cells_SujB</vt:lpstr>
      <vt:lpstr>Despesas</vt:lpstr>
      <vt:lpstr>Despesas_Educacao_clear</vt:lpstr>
      <vt:lpstr>Despesas_gerais_clear</vt:lpstr>
      <vt:lpstr>Estado_Civil</vt:lpstr>
      <vt:lpstr>Informação_Pessoal</vt:lpstr>
      <vt:lpstr>PPR_B</vt:lpstr>
      <vt:lpstr>Ajuda!Print_Area</vt:lpstr>
      <vt:lpstr>'BIG SIMULATOR'!Print_Area</vt:lpstr>
      <vt:lpstr>Disclaimer!Print_Area</vt:lpstr>
      <vt:lpstr>'Informações 2020'!Print_Area</vt:lpstr>
      <vt:lpstr>'Simular IRS 2020'!Print_Area</vt:lpstr>
      <vt:lpstr>'Simular IRS 2020'!Print_Titles</vt:lpstr>
      <vt:lpstr>R_dependentes</vt:lpstr>
      <vt:lpstr>Rendimentos</vt:lpstr>
      <vt:lpstr>SujeitoB</vt:lpstr>
      <vt:lpstr>Tipo_Tributacao</vt:lpstr>
      <vt:lpstr>tipo_tributação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PricewaterhouseCoopers</dc:creator>
  <cp:lastModifiedBy>Pedro Manuel Niza</cp:lastModifiedBy>
  <cp:lastPrinted>2019-12-18T11:45:10Z</cp:lastPrinted>
  <dcterms:created xsi:type="dcterms:W3CDTF">2009-01-23T10:19:39Z</dcterms:created>
  <dcterms:modified xsi:type="dcterms:W3CDTF">2020-10-06T09:20:40Z</dcterms:modified>
</cp:coreProperties>
</file>